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сОШ, 2025-2026\21.10.20255. ОБЗР\"/>
    </mc:Choice>
  </mc:AlternateContent>
  <bookViews>
    <workbookView xWindow="-105" yWindow="-105" windowWidth="20730" windowHeight="11760" tabRatio="743" firstSheet="1" activeTab="6"/>
  </bookViews>
  <sheets>
    <sheet name="Инструкция" sheetId="10" r:id="rId1"/>
    <sheet name="5 класс" sheetId="5" r:id="rId2"/>
    <sheet name="6 класс" sheetId="12" r:id="rId3"/>
    <sheet name="7 класс" sheetId="13" r:id="rId4"/>
    <sheet name="8 класс" sheetId="17" r:id="rId5"/>
    <sheet name="9 класс" sheetId="14" r:id="rId6"/>
    <sheet name="10 класс" sheetId="16" r:id="rId7"/>
    <sheet name="Сводная" sheetId="11" r:id="rId8"/>
  </sheets>
  <definedNames>
    <definedName name="_xlnm._FilterDatabase" localSheetId="6" hidden="1">'10 класс'!$A$10:$R$10</definedName>
    <definedName name="_xlnm._FilterDatabase" localSheetId="1" hidden="1">'5 класс'!$A$10:$R$10</definedName>
    <definedName name="_xlnm._FilterDatabase" localSheetId="2" hidden="1">'6 класс'!$A$10:$R$10</definedName>
    <definedName name="_xlnm._FilterDatabase" localSheetId="3" hidden="1">'7 класс'!$A$10:$R$10</definedName>
    <definedName name="_xlnm._FilterDatabase" localSheetId="4" hidden="1">'8 класс'!$A$10:$R$10</definedName>
    <definedName name="_xlnm._FilterDatabase" localSheetId="5" hidden="1">'9 класс'!$A$10:$R$10</definedName>
    <definedName name="closed" localSheetId="6">#REF!</definedName>
    <definedName name="closed" localSheetId="2">#REF!</definedName>
    <definedName name="closed" localSheetId="4">#REF!</definedName>
    <definedName name="closed" localSheetId="5">#REF!</definedName>
    <definedName name="closed">#REF!</definedName>
    <definedName name="location" localSheetId="6">#REF!</definedName>
    <definedName name="location" localSheetId="2">#REF!</definedName>
    <definedName name="location" localSheetId="4">#REF!</definedName>
    <definedName name="location" localSheetId="5">#REF!</definedName>
    <definedName name="location">#REF!</definedName>
    <definedName name="school_type" localSheetId="6">'10 класс'!$B$2:$B$7</definedName>
    <definedName name="school_type" localSheetId="1">'5 класс'!$B$2:$B$7</definedName>
    <definedName name="school_type" localSheetId="2">'6 класс'!$B$2:$B$7</definedName>
    <definedName name="school_type" localSheetId="3">'7 класс'!$B$2:$B$7</definedName>
    <definedName name="school_type" localSheetId="4">'8 класс'!$B$2:$B$7</definedName>
    <definedName name="school_type" localSheetId="5">'9 класс'!$B$2:$B$7</definedName>
    <definedName name="school_type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16" l="1"/>
  <c r="N36" i="14"/>
  <c r="N34" i="14"/>
  <c r="N35" i="14"/>
  <c r="N33" i="14"/>
  <c r="N32" i="14"/>
  <c r="N30" i="14"/>
  <c r="N31" i="14"/>
  <c r="N29" i="14"/>
  <c r="N28" i="14"/>
  <c r="N27" i="14"/>
  <c r="N26" i="14"/>
  <c r="N25" i="14"/>
  <c r="N24" i="14"/>
  <c r="N23" i="14"/>
  <c r="N22" i="14"/>
  <c r="N21" i="14"/>
  <c r="N20" i="14"/>
  <c r="N19" i="14"/>
  <c r="N18" i="14"/>
  <c r="N16" i="14"/>
  <c r="N17" i="14"/>
  <c r="N15" i="14"/>
  <c r="N14" i="14"/>
  <c r="N13" i="14"/>
  <c r="N12" i="14"/>
  <c r="N11" i="14"/>
  <c r="K9" i="14"/>
  <c r="O36" i="14" s="1"/>
  <c r="H9" i="14"/>
  <c r="P31" i="17"/>
  <c r="O31" i="17"/>
  <c r="N31" i="17"/>
  <c r="O18" i="17"/>
  <c r="N18" i="17"/>
  <c r="N19" i="17"/>
  <c r="O19" i="17"/>
  <c r="P12" i="17"/>
  <c r="O12" i="17"/>
  <c r="N12" i="17"/>
  <c r="N14" i="17"/>
  <c r="O14" i="17"/>
  <c r="N16" i="17"/>
  <c r="O16" i="17"/>
  <c r="N23" i="17"/>
  <c r="O23" i="17"/>
  <c r="N26" i="17"/>
  <c r="O26" i="17"/>
  <c r="P26" i="17"/>
  <c r="N27" i="17"/>
  <c r="O27" i="17"/>
  <c r="P27" i="17"/>
  <c r="N20" i="17"/>
  <c r="O20" i="17"/>
  <c r="N11" i="17"/>
  <c r="O11" i="17"/>
  <c r="N15" i="17"/>
  <c r="O15" i="17"/>
  <c r="N30" i="17"/>
  <c r="O30" i="17"/>
  <c r="P30" i="17"/>
  <c r="N32" i="17"/>
  <c r="O32" i="17"/>
  <c r="N28" i="17"/>
  <c r="O28" i="17"/>
  <c r="P28" i="17"/>
  <c r="N25" i="17"/>
  <c r="O25" i="17"/>
  <c r="N17" i="17"/>
  <c r="O17" i="17"/>
  <c r="N22" i="17"/>
  <c r="O22" i="17"/>
  <c r="P22" i="17"/>
  <c r="N13" i="17"/>
  <c r="O13" i="17"/>
  <c r="N29" i="17"/>
  <c r="O29" i="17"/>
  <c r="O15" i="14" l="1"/>
  <c r="O23" i="14"/>
  <c r="O30" i="14"/>
  <c r="O13" i="14"/>
  <c r="O21" i="14"/>
  <c r="O29" i="14"/>
  <c r="O11" i="14"/>
  <c r="O19" i="14"/>
  <c r="O27" i="14"/>
  <c r="O34" i="14"/>
  <c r="O16" i="14"/>
  <c r="O25" i="14"/>
  <c r="O33" i="14"/>
  <c r="L9" i="14"/>
  <c r="O12" i="14"/>
  <c r="O14" i="14"/>
  <c r="O17" i="14"/>
  <c r="O18" i="14"/>
  <c r="O20" i="14"/>
  <c r="O22" i="14"/>
  <c r="O24" i="14"/>
  <c r="O26" i="14"/>
  <c r="O28" i="14"/>
  <c r="O31" i="14"/>
  <c r="O32" i="14"/>
  <c r="O35" i="14"/>
  <c r="N11" i="12" l="1"/>
  <c r="N13" i="5" l="1"/>
  <c r="N25" i="13"/>
  <c r="N24" i="13"/>
  <c r="N23" i="13"/>
  <c r="N22" i="13"/>
  <c r="N21" i="13"/>
  <c r="N20" i="13"/>
  <c r="N19" i="13"/>
  <c r="N18" i="13"/>
  <c r="N14" i="13"/>
  <c r="N17" i="13"/>
  <c r="N16" i="13"/>
  <c r="N15" i="13"/>
  <c r="N13" i="13"/>
  <c r="N12" i="13"/>
  <c r="N11" i="13"/>
  <c r="P25" i="14" l="1"/>
  <c r="P26" i="14"/>
  <c r="P27" i="14"/>
  <c r="P28" i="14"/>
  <c r="P29" i="14"/>
  <c r="P31" i="14"/>
  <c r="P30" i="14"/>
  <c r="P32" i="14"/>
  <c r="P33" i="14"/>
  <c r="P35" i="14"/>
  <c r="P34" i="14"/>
  <c r="P36" i="14"/>
  <c r="H9" i="5"/>
  <c r="H9" i="12"/>
  <c r="H9" i="13"/>
  <c r="H9" i="16"/>
  <c r="H9" i="17"/>
  <c r="N24" i="17" l="1"/>
  <c r="N21" i="17"/>
  <c r="N19" i="16"/>
  <c r="N15" i="16"/>
  <c r="N18" i="16"/>
  <c r="N17" i="16"/>
  <c r="N16" i="16"/>
  <c r="N11" i="16"/>
  <c r="N14" i="16"/>
  <c r="N12" i="16"/>
  <c r="K9" i="16"/>
  <c r="P14" i="16" s="1"/>
  <c r="R2" i="14"/>
  <c r="R2" i="12"/>
  <c r="N12" i="5"/>
  <c r="N11" i="5"/>
  <c r="O13" i="16" l="1"/>
  <c r="O11" i="12"/>
  <c r="P25" i="13"/>
  <c r="O24" i="13"/>
  <c r="P21" i="13"/>
  <c r="O20" i="13"/>
  <c r="O17" i="13"/>
  <c r="O15" i="13"/>
  <c r="O25" i="13"/>
  <c r="P22" i="13"/>
  <c r="O21" i="13"/>
  <c r="O14" i="13"/>
  <c r="P12" i="13"/>
  <c r="P24" i="13"/>
  <c r="O19" i="13"/>
  <c r="O13" i="13"/>
  <c r="O11" i="13"/>
  <c r="P23" i="13"/>
  <c r="O22" i="13"/>
  <c r="P19" i="13"/>
  <c r="O18" i="13"/>
  <c r="O16" i="13"/>
  <c r="P13" i="13"/>
  <c r="O12" i="13"/>
  <c r="O23" i="13"/>
  <c r="P20" i="13"/>
  <c r="P15" i="16"/>
  <c r="P19" i="16"/>
  <c r="P24" i="17"/>
  <c r="P17" i="16"/>
  <c r="P18" i="16"/>
  <c r="L9" i="17"/>
  <c r="P11" i="17" s="1"/>
  <c r="L9" i="12"/>
  <c r="P11" i="12" s="1"/>
  <c r="O15" i="16"/>
  <c r="O11" i="16"/>
  <c r="O24" i="17"/>
  <c r="O21" i="17"/>
  <c r="O14" i="16"/>
  <c r="O18" i="16"/>
  <c r="O17" i="16"/>
  <c r="L9" i="16"/>
  <c r="O12" i="16"/>
  <c r="O16" i="16"/>
  <c r="O19" i="16"/>
  <c r="L9" i="13"/>
  <c r="P11" i="13" s="1"/>
  <c r="K9" i="5"/>
  <c r="O13" i="5" l="1"/>
  <c r="O11" i="5"/>
  <c r="O12" i="5"/>
  <c r="R4" i="12"/>
  <c r="R6" i="12"/>
  <c r="L9" i="5"/>
  <c r="P12" i="5" s="1"/>
  <c r="P11" i="5" l="1"/>
  <c r="P13" i="5"/>
  <c r="R4" i="14"/>
  <c r="R4" i="17"/>
  <c r="R4" i="13"/>
  <c r="R8" i="13" s="1"/>
  <c r="P9" i="13" s="1"/>
  <c r="R9" i="13" s="1"/>
  <c r="R4" i="16"/>
  <c r="R8" i="12"/>
  <c r="P9" i="12" s="1"/>
  <c r="R9" i="12" s="1"/>
  <c r="R8" i="14" l="1"/>
  <c r="P9" i="14" s="1"/>
  <c r="R9" i="14" s="1"/>
  <c r="R8" i="16"/>
  <c r="P9" i="16" s="1"/>
  <c r="R9" i="16" s="1"/>
  <c r="R8" i="17"/>
  <c r="P9" i="17" s="1"/>
  <c r="R9" i="17" s="1"/>
  <c r="R4" i="5"/>
  <c r="R5" i="5"/>
  <c r="R6" i="5"/>
  <c r="R8" i="5" l="1"/>
  <c r="P9" i="5" s="1"/>
  <c r="R9" i="5" s="1"/>
  <c r="C9" i="11"/>
  <c r="D10" i="11" s="1"/>
  <c r="C10" i="11" s="1"/>
</calcChain>
</file>

<file path=xl/sharedStrings.xml><?xml version="1.0" encoding="utf-8"?>
<sst xmlns="http://schemas.openxmlformats.org/spreadsheetml/2006/main" count="1259" uniqueCount="411">
  <si>
    <t>Предмет олимпиады:</t>
  </si>
  <si>
    <t>Этап: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</si>
  <si>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</si>
  <si>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</si>
  <si>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</si>
  <si>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</si>
  <si>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</si>
  <si>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</si>
  <si>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</si>
  <si>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</si>
  <si>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</si>
  <si>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</si>
  <si>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</si>
  <si>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</si>
  <si>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</si>
  <si>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</si>
  <si>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</si>
  <si>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</si>
  <si>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Ограниченные возможности здоровья (имеются/не имеются)</t>
  </si>
  <si>
    <t>Класс обучения</t>
  </si>
  <si>
    <t>Результат (балл)</t>
  </si>
  <si>
    <t>Муж</t>
  </si>
  <si>
    <t>Жен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</si>
  <si>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</si>
  <si>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</si>
  <si>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</si>
  <si>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</si>
  <si>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</si>
  <si>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</si>
  <si>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</si>
  <si>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</si>
  <si>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</si>
  <si>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</si>
  <si>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</si>
  <si>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</si>
  <si>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</si>
  <si>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РОО/ГОО</t>
  </si>
  <si>
    <t xml:space="preserve">Место работы </t>
  </si>
  <si>
    <t>Дети участников СВО
(да/нет)</t>
  </si>
  <si>
    <t>Дети-сироты и дети, оставшихся без попечения родителей
 (да/ нет)</t>
  </si>
  <si>
    <t>Школьный этап</t>
  </si>
  <si>
    <t>Проходной балл:</t>
  </si>
  <si>
    <t>Александр</t>
  </si>
  <si>
    <t>Дмитриевич</t>
  </si>
  <si>
    <t>не имеются</t>
  </si>
  <si>
    <t>Динаровна</t>
  </si>
  <si>
    <t>Рустамовна</t>
  </si>
  <si>
    <t>Ульяна</t>
  </si>
  <si>
    <t>Ильдаровна</t>
  </si>
  <si>
    <t>Ралина</t>
  </si>
  <si>
    <t>нет</t>
  </si>
  <si>
    <t>Руслановна</t>
  </si>
  <si>
    <t>Алмазовна</t>
  </si>
  <si>
    <t>МБОУ "ТГ №11"</t>
  </si>
  <si>
    <t>Бледных Гульназ Назиповна</t>
  </si>
  <si>
    <t>Тимур</t>
  </si>
  <si>
    <t>Артурович</t>
  </si>
  <si>
    <t>Гилаева</t>
  </si>
  <si>
    <t>Ильнара</t>
  </si>
  <si>
    <t>7а</t>
  </si>
  <si>
    <t>Сергеевич</t>
  </si>
  <si>
    <t>Каримов</t>
  </si>
  <si>
    <t>Сибгатова</t>
  </si>
  <si>
    <t>Карина</t>
  </si>
  <si>
    <t>Ильмировна</t>
  </si>
  <si>
    <t>Дарья</t>
  </si>
  <si>
    <t>Андреевна</t>
  </si>
  <si>
    <t>Гареева</t>
  </si>
  <si>
    <t>Камила</t>
  </si>
  <si>
    <t>Зульфировна</t>
  </si>
  <si>
    <t>Радиковна</t>
  </si>
  <si>
    <t>Зузеева</t>
  </si>
  <si>
    <t>Анастасия</t>
  </si>
  <si>
    <t>Игоревна</t>
  </si>
  <si>
    <t>Халиуллин</t>
  </si>
  <si>
    <t>Ильдусович</t>
  </si>
  <si>
    <t>Лаврентьева</t>
  </si>
  <si>
    <t>Владиславовна</t>
  </si>
  <si>
    <t>Самира</t>
  </si>
  <si>
    <t>Алексеевич</t>
  </si>
  <si>
    <t>Эмилия</t>
  </si>
  <si>
    <t>Александровна</t>
  </si>
  <si>
    <t>29.08.2012</t>
  </si>
  <si>
    <t>Хасанова Лилия Фирдаусовна</t>
  </si>
  <si>
    <t>Милана</t>
  </si>
  <si>
    <t>5Б</t>
  </si>
  <si>
    <t>Антонов</t>
  </si>
  <si>
    <t>Яковлевич</t>
  </si>
  <si>
    <t>Ильшатович</t>
  </si>
  <si>
    <t>Герасименко</t>
  </si>
  <si>
    <t>Юлия</t>
  </si>
  <si>
    <t>Сергеевна</t>
  </si>
  <si>
    <t>01.12.2013</t>
  </si>
  <si>
    <t>Ильнурович</t>
  </si>
  <si>
    <t>Павлович</t>
  </si>
  <si>
    <t>Тарасов</t>
  </si>
  <si>
    <t>Фаизова</t>
  </si>
  <si>
    <t>Элина</t>
  </si>
  <si>
    <t>04.12.2013</t>
  </si>
  <si>
    <t>23.07.2014</t>
  </si>
  <si>
    <t>Всеволод</t>
  </si>
  <si>
    <t>Вячеславович</t>
  </si>
  <si>
    <t>Русланович</t>
  </si>
  <si>
    <t>да</t>
  </si>
  <si>
    <t>Елисей</t>
  </si>
  <si>
    <t>9Б</t>
  </si>
  <si>
    <t>Ковалинская</t>
  </si>
  <si>
    <t>Авнгелина</t>
  </si>
  <si>
    <t>Николаевна</t>
  </si>
  <si>
    <t>9А</t>
  </si>
  <si>
    <t>Айдарович</t>
  </si>
  <si>
    <t>Гибадуллина</t>
  </si>
  <si>
    <t>Вилена</t>
  </si>
  <si>
    <t>Тагировна</t>
  </si>
  <si>
    <t>Шарафутдинов</t>
  </si>
  <si>
    <t>Зачепа</t>
  </si>
  <si>
    <t>Ксения</t>
  </si>
  <si>
    <t>Константиновна</t>
  </si>
  <si>
    <t>Андреева</t>
  </si>
  <si>
    <t>Губайдуллина</t>
  </si>
  <si>
    <t>Аделия</t>
  </si>
  <si>
    <t>Рустамович</t>
  </si>
  <si>
    <t>Досумбетова</t>
  </si>
  <si>
    <t>Азалия</t>
  </si>
  <si>
    <t>Камалова</t>
  </si>
  <si>
    <t>Зарина</t>
  </si>
  <si>
    <t>Рафисовна</t>
  </si>
  <si>
    <t>Малашенкова</t>
  </si>
  <si>
    <t>Алексеевна</t>
  </si>
  <si>
    <t>Болунова</t>
  </si>
  <si>
    <t>Анна</t>
  </si>
  <si>
    <t>Хадиев</t>
  </si>
  <si>
    <t>Саим</t>
  </si>
  <si>
    <t>Кашапов</t>
  </si>
  <si>
    <t>Маратович</t>
  </si>
  <si>
    <t>Исрафилов</t>
  </si>
  <si>
    <t>Данияр</t>
  </si>
  <si>
    <t>Фаррахов</t>
  </si>
  <si>
    <t>Роберт</t>
  </si>
  <si>
    <t>Ришатович</t>
  </si>
  <si>
    <t>призёр</t>
  </si>
  <si>
    <t>участник</t>
  </si>
  <si>
    <t>Владимирович</t>
  </si>
  <si>
    <t>Кирилл</t>
  </si>
  <si>
    <t>ТГ №11</t>
  </si>
  <si>
    <t>Айдар</t>
  </si>
  <si>
    <t>Альбертович</t>
  </si>
  <si>
    <t>Артем</t>
  </si>
  <si>
    <t>Рузилевич</t>
  </si>
  <si>
    <t>Торгашов</t>
  </si>
  <si>
    <t>6А</t>
  </si>
  <si>
    <t>Бадртдинов</t>
  </si>
  <si>
    <t>Алан</t>
  </si>
  <si>
    <t>8А</t>
  </si>
  <si>
    <t>Валиуллин</t>
  </si>
  <si>
    <t>Рамиль</t>
  </si>
  <si>
    <t>Галиева</t>
  </si>
  <si>
    <t>Ильвина</t>
  </si>
  <si>
    <t>8Б</t>
  </si>
  <si>
    <t>Закирова</t>
  </si>
  <si>
    <t>Алина</t>
  </si>
  <si>
    <t>Альбертовна</t>
  </si>
  <si>
    <t>Зилеева</t>
  </si>
  <si>
    <t>Алена</t>
  </si>
  <si>
    <t>Ильясов</t>
  </si>
  <si>
    <t>Наилевич</t>
  </si>
  <si>
    <t>Егор</t>
  </si>
  <si>
    <t>Сайфулин</t>
  </si>
  <si>
    <t>Абдуррахман</t>
  </si>
  <si>
    <t>Эрикович</t>
  </si>
  <si>
    <t>Чернов</t>
  </si>
  <si>
    <t>Русский язык</t>
  </si>
  <si>
    <t>Ранжированный список участников школьного этапа всероссийской олимпиады школьников 
по русскому языку в 8 классах в 2025-2026 учебном году</t>
  </si>
  <si>
    <t>Ранжированный список участников школьного этапа всероссийской олимпиады школьников 
по ОБЗР в 5 классах в 2025-2026 учебном году</t>
  </si>
  <si>
    <t>ОБЗР</t>
  </si>
  <si>
    <t>21.10.2025</t>
  </si>
  <si>
    <t>16263/edu023337/5/3zrvv5z9</t>
  </si>
  <si>
    <t>Фасхиев</t>
  </si>
  <si>
    <t>Рафаэль</t>
  </si>
  <si>
    <t>16263/edu023337/5/gz7qq2zv</t>
  </si>
  <si>
    <t>16263/edu023337/5/8gz792zv</t>
  </si>
  <si>
    <t xml:space="preserve">Ответственная за составление протокола </t>
  </si>
  <si>
    <t xml:space="preserve">/Хасанова Л.Ф./ </t>
  </si>
  <si>
    <t>Протокол составлен на основании результатов с платформы "Образовательный центр "Сириус""</t>
  </si>
  <si>
    <t>Ранжированный список участников школьного этапа всероссийской олимпиады школьников 
по ОБЗР в 6 классах в 2025-2026 учебном году</t>
  </si>
  <si>
    <t>16263/edu023337/6/7g65gv6w</t>
  </si>
  <si>
    <t>Юмашева Гузель Раисовна</t>
  </si>
  <si>
    <t>Ранжированный список участников школьного этапа всероссийской олимпиады школьников 
по ОБЗР в 7 классах в 2025-2026 учебном году</t>
  </si>
  <si>
    <t>Коземаслов</t>
  </si>
  <si>
    <t>Даниил</t>
  </si>
  <si>
    <t>16263/edu023337/7/qrzv5565</t>
  </si>
  <si>
    <t>Назаров</t>
  </si>
  <si>
    <t>Артём</t>
  </si>
  <si>
    <t>Радикович</t>
  </si>
  <si>
    <t>16263/edu023337/7/73zr5q69</t>
  </si>
  <si>
    <t>16263/edu023337/7/qrzwg8z3</t>
  </si>
  <si>
    <t>Хуснутдинов</t>
  </si>
  <si>
    <t>Эдуард</t>
  </si>
  <si>
    <t>Рауфович</t>
  </si>
  <si>
    <t>16263/edu023337/7/r7z48rzw</t>
  </si>
  <si>
    <t>Салихов</t>
  </si>
  <si>
    <t>16263/edu023337/7/r7z4rzw9</t>
  </si>
  <si>
    <t>Андреевич</t>
  </si>
  <si>
    <t>Давлетшин</t>
  </si>
  <si>
    <t>16263/edu023337/7/7g652vzw</t>
  </si>
  <si>
    <t>Тагир</t>
  </si>
  <si>
    <t>Линурович</t>
  </si>
  <si>
    <t>16263/edu023337/7/gr63q46v</t>
  </si>
  <si>
    <t>Давид</t>
  </si>
  <si>
    <t>Хазеев</t>
  </si>
  <si>
    <t>Ролан</t>
  </si>
  <si>
    <t>16263/edu023337/7/2qzq9gz8</t>
  </si>
  <si>
    <t>Муратова</t>
  </si>
  <si>
    <t>Камилла</t>
  </si>
  <si>
    <t>16263/edu023337/7/q9zgrr6w</t>
  </si>
  <si>
    <t>Магафуровна</t>
  </si>
  <si>
    <t>Фаттахаева</t>
  </si>
  <si>
    <t>16263/edu023337/7/r7z43r6w</t>
  </si>
  <si>
    <t>16263/edu023337/7/8gz7qzv4</t>
  </si>
  <si>
    <t>Локтев</t>
  </si>
  <si>
    <t xml:space="preserve"> Иван</t>
  </si>
  <si>
    <t xml:space="preserve"> Денисович</t>
  </si>
  <si>
    <t>16263/edu023337/7/r7z4wr6w</t>
  </si>
  <si>
    <t>Валиуллина</t>
  </si>
  <si>
    <t>Илшатовна</t>
  </si>
  <si>
    <t>16263/edu023337/7/8gz77qzv</t>
  </si>
  <si>
    <t>Груздов</t>
  </si>
  <si>
    <t>Матвей</t>
  </si>
  <si>
    <t>16263/edu023337/7/3wz82gz5</t>
  </si>
  <si>
    <t>Алёхина</t>
  </si>
  <si>
    <t>16263/edu023337/7/gr634zvq</t>
  </si>
  <si>
    <t>Евдокимова</t>
  </si>
  <si>
    <t>Виктория</t>
  </si>
  <si>
    <t>14.03.2012</t>
  </si>
  <si>
    <t xml:space="preserve"> 09.01.2012</t>
  </si>
  <si>
    <t xml:space="preserve">08.04.2011 </t>
  </si>
  <si>
    <t>27.07.2012</t>
  </si>
  <si>
    <t>05.12.2012</t>
  </si>
  <si>
    <t>23.05.2012</t>
  </si>
  <si>
    <t xml:space="preserve">16.04.2012 </t>
  </si>
  <si>
    <t xml:space="preserve">10.08.2012 </t>
  </si>
  <si>
    <t xml:space="preserve">18.11.2012 </t>
  </si>
  <si>
    <t xml:space="preserve"> 17.10.2012</t>
  </si>
  <si>
    <t xml:space="preserve"> 16.09.2012</t>
  </si>
  <si>
    <t>13.06.2012</t>
  </si>
  <si>
    <t xml:space="preserve"> 18.10.2011</t>
  </si>
  <si>
    <t xml:space="preserve"> 14.05.2012</t>
  </si>
  <si>
    <t>Аглиева</t>
  </si>
  <si>
    <t>Рамисовна</t>
  </si>
  <si>
    <t>Айдагулова</t>
  </si>
  <si>
    <t>Гузель</t>
  </si>
  <si>
    <t>Гарифуллина</t>
  </si>
  <si>
    <t>Салаватовна</t>
  </si>
  <si>
    <t>Гильмутянов</t>
  </si>
  <si>
    <t>Ирекович</t>
  </si>
  <si>
    <t>Ефремов</t>
  </si>
  <si>
    <t>Кунафина</t>
  </si>
  <si>
    <t xml:space="preserve">Максудов </t>
  </si>
  <si>
    <t xml:space="preserve">Жасурбек </t>
  </si>
  <si>
    <t xml:space="preserve"> Худайберганович</t>
  </si>
  <si>
    <t xml:space="preserve">Маннанов </t>
  </si>
  <si>
    <t xml:space="preserve">Ильнур </t>
  </si>
  <si>
    <t>Ильгамович</t>
  </si>
  <si>
    <t xml:space="preserve">Набиуллин </t>
  </si>
  <si>
    <t xml:space="preserve">Рустам </t>
  </si>
  <si>
    <t xml:space="preserve">Нагибин </t>
  </si>
  <si>
    <t xml:space="preserve">Егор </t>
  </si>
  <si>
    <t xml:space="preserve">Разетдинов </t>
  </si>
  <si>
    <t xml:space="preserve">Расим </t>
  </si>
  <si>
    <t>Рустумович</t>
  </si>
  <si>
    <t xml:space="preserve">Рубцова </t>
  </si>
  <si>
    <t xml:space="preserve">Анастасия </t>
  </si>
  <si>
    <t>Ивановна</t>
  </si>
  <si>
    <t xml:space="preserve">Садыков </t>
  </si>
  <si>
    <t xml:space="preserve">Амир </t>
  </si>
  <si>
    <t xml:space="preserve"> Алексей </t>
  </si>
  <si>
    <t>Муратшина Альфия Иргалиевна</t>
  </si>
  <si>
    <t>16264/edu023337/8/79vg3rv8</t>
  </si>
  <si>
    <t>16264/edu023337/8/w3vr4qv4</t>
  </si>
  <si>
    <t>16264/edu023337/8/2qvqggv7</t>
  </si>
  <si>
    <t>16264/edu023337/8/3wv8wg5g</t>
  </si>
  <si>
    <t>16264/edu023337/8/wz52z65r</t>
  </si>
  <si>
    <t>16264/edu023337/8/9wv97qv4</t>
  </si>
  <si>
    <t>16264/edu023337/8/34v4rrvg</t>
  </si>
  <si>
    <t>16264/edu023337/8/qrvw285g</t>
  </si>
  <si>
    <t>16264/edu023337/8/8g57g65r</t>
  </si>
  <si>
    <t>16264/edu023337/8/qrvwr85g</t>
  </si>
  <si>
    <t>16264/edu023337/8/2qvq2g57</t>
  </si>
  <si>
    <t>16264/edu023337/8/w3vr3q54</t>
  </si>
  <si>
    <t>16264/edu023337/8/79vggrv8</t>
  </si>
  <si>
    <t>16264/edu023337/8/w6566954</t>
  </si>
  <si>
    <t>16264/edu023337/8/7wvzq65q</t>
  </si>
  <si>
    <t>16264/edu023337/8/wr5344vq</t>
  </si>
  <si>
    <t>16264/edu023337/8/34v4zrvg</t>
  </si>
  <si>
    <t>16264/edu023337/8/79vg2r58</t>
  </si>
  <si>
    <t>16264/edu023337/8/7wvzq45q</t>
  </si>
  <si>
    <t>16264/edu023337/8/w65679v4</t>
  </si>
  <si>
    <t>16264/edu023337/8/wr5364vq</t>
  </si>
  <si>
    <t>16264/edu023337/8/3wv84gvg</t>
  </si>
  <si>
    <t>19.07.2011</t>
  </si>
  <si>
    <t xml:space="preserve"> 10.07.2011</t>
  </si>
  <si>
    <t>21.02.2011</t>
  </si>
  <si>
    <t>23.08.2011</t>
  </si>
  <si>
    <t>06.10.2010</t>
  </si>
  <si>
    <t xml:space="preserve"> 28.09.2011</t>
  </si>
  <si>
    <t xml:space="preserve"> 24.07.2011</t>
  </si>
  <si>
    <t>01.06.2011</t>
  </si>
  <si>
    <t xml:space="preserve"> 22.07.2011</t>
  </si>
  <si>
    <t>27.07.2011</t>
  </si>
  <si>
    <t xml:space="preserve"> 07.10.2010</t>
  </si>
  <si>
    <t>29.01.2011</t>
  </si>
  <si>
    <t>01.09.2011</t>
  </si>
  <si>
    <t>05.06.2011</t>
  </si>
  <si>
    <t>08.02.2011</t>
  </si>
  <si>
    <t>26.02.2011</t>
  </si>
  <si>
    <t>30.11.2010</t>
  </si>
  <si>
    <t>29.10.2011</t>
  </si>
  <si>
    <t>16.01.2012</t>
  </si>
  <si>
    <t>14.08.2011</t>
  </si>
  <si>
    <t>29.12.2011</t>
  </si>
  <si>
    <t>Агадуллина</t>
  </si>
  <si>
    <t>Лилия</t>
  </si>
  <si>
    <t>Данисовна</t>
  </si>
  <si>
    <t>19.12.2010</t>
  </si>
  <si>
    <t>Богомолов</t>
  </si>
  <si>
    <t>Богдан</t>
  </si>
  <si>
    <t>17.03.2010</t>
  </si>
  <si>
    <t>Зиянгиров</t>
  </si>
  <si>
    <t>Эмир</t>
  </si>
  <si>
    <t>Марсович</t>
  </si>
  <si>
    <t>05.07.2010</t>
  </si>
  <si>
    <t>Ибядуллин</t>
  </si>
  <si>
    <t>Вадимович</t>
  </si>
  <si>
    <t>31.01.2010</t>
  </si>
  <si>
    <t>Аъзам</t>
  </si>
  <si>
    <t>Бахруллоевич</t>
  </si>
  <si>
    <t>08.06.2009</t>
  </si>
  <si>
    <t>Каррамов</t>
  </si>
  <si>
    <t>07.07.2010</t>
  </si>
  <si>
    <t>Качалов</t>
  </si>
  <si>
    <t>Алексевич</t>
  </si>
  <si>
    <t>26.05.2010</t>
  </si>
  <si>
    <t>Петрошенко</t>
  </si>
  <si>
    <t>Галина</t>
  </si>
  <si>
    <t>03.03.2008</t>
  </si>
  <si>
    <t>Салимова</t>
  </si>
  <si>
    <t>Алсу</t>
  </si>
  <si>
    <t>Раисовна</t>
  </si>
  <si>
    <t>30.04.2010</t>
  </si>
  <si>
    <t>Тюкалов</t>
  </si>
  <si>
    <t>Максим</t>
  </si>
  <si>
    <t>Иванович</t>
  </si>
  <si>
    <t>18.12.2008</t>
  </si>
  <si>
    <t>Шарипова</t>
  </si>
  <si>
    <t>Айгуль</t>
  </si>
  <si>
    <t>15.09.2010</t>
  </si>
  <si>
    <t xml:space="preserve"> Вилевна</t>
  </si>
  <si>
    <t>14.06.2010</t>
  </si>
  <si>
    <t>Данислам</t>
  </si>
  <si>
    <t>16264/edu023337/9/7wvz945q</t>
  </si>
  <si>
    <t>16264/edu023337/9/34v4rvgq</t>
  </si>
  <si>
    <t>16264/edu023337/9/79vgrr58</t>
  </si>
  <si>
    <t>16264/edu023337/9/2qvq8g57</t>
  </si>
  <si>
    <t>16264/edu023337/9/9wv93qv4</t>
  </si>
  <si>
    <t>16264/edu023337/9/8g57r6vr</t>
  </si>
  <si>
    <t>16264/edu023337/9/79vgr586</t>
  </si>
  <si>
    <t>16264/edu023337/9/qrvw85g8</t>
  </si>
  <si>
    <t>16264/edu023337/9/w656z954</t>
  </si>
  <si>
    <t>16264/edu023337/9/9wv9qv47</t>
  </si>
  <si>
    <t>16264/edu023337/9/34v43r5g</t>
  </si>
  <si>
    <t>16264/edu023337/9/qrvw38vg</t>
  </si>
  <si>
    <t>16264/edu023337/9/w656r954</t>
  </si>
  <si>
    <t>16264/edu023337/9/qrvwg8vg</t>
  </si>
  <si>
    <t>16264/edu023337/9/79vgwrv8</t>
  </si>
  <si>
    <t>16264/edu023337/9/wr53q45q</t>
  </si>
  <si>
    <t>16264/edu023337/9/w3vrzqv4</t>
  </si>
  <si>
    <t>16264/edu023337/9/wr53z4vq</t>
  </si>
  <si>
    <t>16264/edu023337/9/w6569v42</t>
  </si>
  <si>
    <t>16264/edu023337/9/8g5746vr</t>
  </si>
  <si>
    <t>16264/edu023337/9/8g57q65r</t>
  </si>
  <si>
    <t>16264/edu023337/9/7wvz64vq</t>
  </si>
  <si>
    <t>16264/edu023337/9/9wv9gqv4</t>
  </si>
  <si>
    <t>16264/edu023337/9/7wvz84vq</t>
  </si>
  <si>
    <t>16264/edu023337/9/3wv8rgvg</t>
  </si>
  <si>
    <t>16264/edu023337/9/wz52w6vr</t>
  </si>
  <si>
    <t>Ранжированный список участников школьного этапа всероссийской олимпиады школьников 
по ОБЗР в 9 классах в 2025-2026 учебном году</t>
  </si>
  <si>
    <t>победитель</t>
  </si>
  <si>
    <t>Романовна</t>
  </si>
  <si>
    <t xml:space="preserve">Каримгулова </t>
  </si>
  <si>
    <t>Руфина</t>
  </si>
  <si>
    <t>Шамилевна</t>
  </si>
  <si>
    <t>21.06.2009</t>
  </si>
  <si>
    <t>Ранжированный список участников школьного этапа всероссийской олимпиады школьников 
по  ОБЗР  в 10 классах в 2025-2026 учебном году</t>
  </si>
  <si>
    <t>Мастеров</t>
  </si>
  <si>
    <t>15.10.2009</t>
  </si>
  <si>
    <t xml:space="preserve">Нуриева </t>
  </si>
  <si>
    <t xml:space="preserve">Милана </t>
  </si>
  <si>
    <t>Марселевна</t>
  </si>
  <si>
    <t>Фатхутдинов</t>
  </si>
  <si>
    <t>Арслан</t>
  </si>
  <si>
    <t>Аскарович</t>
  </si>
  <si>
    <t>30.10.2007</t>
  </si>
  <si>
    <t>16265/edu023337/10/2q7qg735</t>
  </si>
  <si>
    <t>16265/edu023337/10/3w78g6g5</t>
  </si>
  <si>
    <t>16265/edu023337/10/vw7z847z</t>
  </si>
  <si>
    <t>16265/edu023337/10/qr7v3z63</t>
  </si>
  <si>
    <t>16265/edu023337/10/wr63472v</t>
  </si>
  <si>
    <t>16265/edu023337/10/wz62w57r</t>
  </si>
  <si>
    <t>16265/edu023337/10/v97gr6r8</t>
  </si>
  <si>
    <t>16265/edu023337/10/3w782g7g</t>
  </si>
  <si>
    <t>16265/edu023337/10/qr7wg87g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</si>
</sst>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dd&quot;.&quot;mm&quot;.&quot;yyyy"/>
    <numFmt numFmtId="165" formatCode="[$-419]General"/>
    <numFmt numFmtId="166" formatCode="0.0%"/>
    <numFmt numFmtId="167" formatCode="0.0"/>
    <numFmt numFmtId="168" formatCode="[$-419]dd\.mm\.yyyy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0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50">
    <xf numFmtId="0" fontId="0" fillId="0" borderId="0" xfId="0"/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5" fillId="0" borderId="0" xfId="0" applyFont="1" applyFill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1" fontId="5" fillId="0" borderId="0" xfId="0" applyNumberFormat="1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9" fontId="7" fillId="0" borderId="0" xfId="2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9" fontId="5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2" applyNumberFormat="1" applyFont="1" applyAlignment="1">
      <alignment horizontal="left"/>
    </xf>
    <xf numFmtId="14" fontId="5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/>
    </xf>
    <xf numFmtId="0" fontId="5" fillId="0" borderId="1" xfId="0" applyFont="1" applyBorder="1"/>
    <xf numFmtId="14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49" fontId="5" fillId="0" borderId="5" xfId="0" applyNumberFormat="1" applyFont="1" applyBorder="1" applyAlignment="1">
      <alignment horizontal="left" vertical="center"/>
    </xf>
    <xf numFmtId="14" fontId="5" fillId="0" borderId="5" xfId="0" applyNumberFormat="1" applyFont="1" applyBorder="1" applyAlignment="1">
      <alignment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/>
    </xf>
    <xf numFmtId="9" fontId="5" fillId="0" borderId="5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>
      <alignment vertical="center"/>
    </xf>
    <xf numFmtId="165" fontId="5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/>
    <xf numFmtId="0" fontId="7" fillId="0" borderId="0" xfId="0" applyNumberFormat="1" applyFont="1" applyAlignment="1">
      <alignment vertical="top"/>
    </xf>
    <xf numFmtId="14" fontId="5" fillId="0" borderId="0" xfId="0" applyNumberFormat="1" applyFont="1" applyAlignment="1">
      <alignment horizontal="left" vertical="center"/>
    </xf>
    <xf numFmtId="0" fontId="13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vertical="top"/>
    </xf>
    <xf numFmtId="0" fontId="13" fillId="0" borderId="0" xfId="0" applyFont="1" applyFill="1" applyBorder="1"/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 vertical="top"/>
    </xf>
    <xf numFmtId="1" fontId="13" fillId="0" borderId="0" xfId="0" applyNumberFormat="1" applyFont="1" applyAlignment="1">
      <alignment horizontal="center" vertical="center"/>
    </xf>
    <xf numFmtId="9" fontId="12" fillId="0" borderId="0" xfId="2" applyFont="1" applyAlignment="1">
      <alignment horizontal="center" vertical="center"/>
    </xf>
    <xf numFmtId="14" fontId="13" fillId="0" borderId="0" xfId="0" applyNumberFormat="1" applyFont="1" applyFill="1" applyBorder="1" applyAlignment="1">
      <alignment horizontal="left" vertical="center"/>
    </xf>
    <xf numFmtId="167" fontId="13" fillId="0" borderId="0" xfId="0" applyNumberFormat="1" applyFont="1"/>
    <xf numFmtId="166" fontId="12" fillId="0" borderId="0" xfId="0" applyNumberFormat="1" applyFont="1" applyAlignment="1">
      <alignment horizontal="right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 vertical="top"/>
    </xf>
    <xf numFmtId="0" fontId="12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9" fontId="14" fillId="0" borderId="0" xfId="2" applyFont="1" applyAlignment="1">
      <alignment horizontal="center" vertical="center"/>
    </xf>
    <xf numFmtId="1" fontId="12" fillId="0" borderId="0" xfId="0" applyNumberFormat="1" applyFont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/>
    <xf numFmtId="0" fontId="13" fillId="0" borderId="1" xfId="0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Fill="1" applyBorder="1" applyAlignment="1">
      <alignment vertical="center"/>
    </xf>
    <xf numFmtId="49" fontId="13" fillId="0" borderId="1" xfId="0" applyNumberFormat="1" applyFont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9" fontId="13" fillId="0" borderId="1" xfId="2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0" xfId="0" applyFont="1" applyFill="1" applyBorder="1" applyAlignment="1">
      <alignment horizontal="right" vertical="top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center" vertical="center"/>
    </xf>
    <xf numFmtId="0" fontId="5" fillId="0" borderId="7" xfId="0" applyNumberFormat="1" applyFont="1" applyBorder="1" applyAlignment="1">
      <alignment vertical="center"/>
    </xf>
    <xf numFmtId="0" fontId="5" fillId="0" borderId="7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/>
    <xf numFmtId="49" fontId="5" fillId="0" borderId="8" xfId="0" applyNumberFormat="1" applyFont="1" applyBorder="1" applyAlignment="1">
      <alignment horizontal="center" vertical="center"/>
    </xf>
    <xf numFmtId="0" fontId="5" fillId="0" borderId="8" xfId="0" applyFont="1" applyBorder="1"/>
    <xf numFmtId="49" fontId="5" fillId="0" borderId="9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/>
    <xf numFmtId="0" fontId="16" fillId="0" borderId="1" xfId="0" applyFont="1" applyBorder="1" applyAlignment="1">
      <alignment horizontal="center" vertical="center" wrapText="1"/>
    </xf>
    <xf numFmtId="9" fontId="16" fillId="0" borderId="1" xfId="2" applyNumberFormat="1" applyFont="1" applyBorder="1" applyAlignment="1">
      <alignment horizontal="center" vertical="center"/>
    </xf>
    <xf numFmtId="9" fontId="16" fillId="0" borderId="6" xfId="2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left" vertical="center"/>
    </xf>
    <xf numFmtId="0" fontId="5" fillId="0" borderId="5" xfId="0" applyFont="1" applyBorder="1" applyAlignment="1">
      <alignment horizontal="center"/>
    </xf>
    <xf numFmtId="14" fontId="5" fillId="0" borderId="5" xfId="0" applyNumberFormat="1" applyFont="1" applyBorder="1" applyAlignment="1">
      <alignment horizontal="center" vertical="center"/>
    </xf>
    <xf numFmtId="168" fontId="5" fillId="0" borderId="5" xfId="0" applyNumberFormat="1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12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2" xfId="0" applyFont="1" applyFill="1" applyBorder="1" applyAlignment="1">
      <alignment horizontal="right" vertical="top"/>
    </xf>
    <xf numFmtId="0" fontId="1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" xfId="0" applyFont="1" applyFill="1" applyBorder="1" applyAlignment="1">
      <alignment horizontal="right" vertical="top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/>
    <xf numFmtId="0" fontId="11" fillId="0" borderId="0" xfId="0" applyFont="1" applyBorder="1" applyAlignment="1">
      <alignment vertical="center"/>
    </xf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19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opLeftCell="A23" zoomScale="90" zoomScaleNormal="90" workbookViewId="0">
      <selection activeCell="H9" sqref="H9"/>
    </sheetView>
  </sheetViews>
  <sheetFormatPr defaultRowHeight="12.75" x14ac:dyDescent="0.2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zoomScale="77" zoomScaleNormal="77" workbookViewId="0">
      <selection activeCell="C15" sqref="C15:I16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s="76" customFormat="1" ht="18.75" x14ac:dyDescent="0.3">
      <c r="A1" s="142"/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</row>
    <row r="2" spans="1:21" s="76" customFormat="1" ht="32.25" customHeight="1" x14ac:dyDescent="0.3">
      <c r="B2" s="77"/>
      <c r="C2" s="144" t="s">
        <v>173</v>
      </c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78" t="s">
        <v>31</v>
      </c>
      <c r="R2" s="79">
        <v>3</v>
      </c>
    </row>
    <row r="3" spans="1:21" s="76" customFormat="1" ht="18.75" x14ac:dyDescent="0.3">
      <c r="B3" s="77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78"/>
      <c r="R3" s="79"/>
    </row>
    <row r="4" spans="1:21" s="76" customFormat="1" ht="18.75" x14ac:dyDescent="0.3">
      <c r="A4" s="81" t="s">
        <v>0</v>
      </c>
      <c r="B4" s="82"/>
      <c r="C4" s="81" t="s">
        <v>174</v>
      </c>
      <c r="E4" s="83" t="s">
        <v>21</v>
      </c>
      <c r="F4" s="84"/>
      <c r="Q4" s="85" t="s">
        <v>32</v>
      </c>
      <c r="R4" s="86">
        <f>COUNTIF(P11:P13,"победитель")</f>
        <v>0</v>
      </c>
    </row>
    <row r="5" spans="1:21" s="76" customFormat="1" ht="18.75" x14ac:dyDescent="0.3">
      <c r="A5" s="81" t="s">
        <v>36</v>
      </c>
      <c r="B5" s="82"/>
      <c r="C5" s="81" t="s">
        <v>12</v>
      </c>
      <c r="E5" s="83" t="s">
        <v>22</v>
      </c>
      <c r="F5" s="84"/>
      <c r="Q5" s="85" t="s">
        <v>33</v>
      </c>
      <c r="R5" s="79">
        <f>COUNTIF(P11:P13,"призер")</f>
        <v>0</v>
      </c>
    </row>
    <row r="6" spans="1:21" s="76" customFormat="1" ht="18.75" x14ac:dyDescent="0.3">
      <c r="A6" s="81" t="s">
        <v>1</v>
      </c>
      <c r="B6" s="82"/>
      <c r="C6" s="81" t="s">
        <v>40</v>
      </c>
      <c r="E6" s="84"/>
      <c r="F6" s="84"/>
      <c r="Q6" s="85" t="s">
        <v>34</v>
      </c>
      <c r="R6" s="79">
        <f>COUNTIF(P11:P13,"участник")</f>
        <v>3</v>
      </c>
    </row>
    <row r="7" spans="1:21" s="76" customFormat="1" ht="18.75" x14ac:dyDescent="0.3">
      <c r="A7" s="81" t="s">
        <v>5</v>
      </c>
      <c r="B7" s="82"/>
      <c r="C7" s="81">
        <v>5</v>
      </c>
      <c r="E7" s="84"/>
      <c r="F7" s="84"/>
      <c r="P7" s="87"/>
      <c r="Q7" s="85" t="s">
        <v>24</v>
      </c>
      <c r="R7" s="88">
        <v>0.45</v>
      </c>
    </row>
    <row r="8" spans="1:21" s="76" customFormat="1" ht="18.75" x14ac:dyDescent="0.3">
      <c r="A8" s="81" t="s">
        <v>7</v>
      </c>
      <c r="B8" s="82"/>
      <c r="C8" s="89" t="s">
        <v>175</v>
      </c>
      <c r="F8" s="84"/>
      <c r="M8" s="90"/>
      <c r="Q8" s="91" t="s">
        <v>30</v>
      </c>
      <c r="R8" s="88">
        <f>(R4+R5)/R2</f>
        <v>0</v>
      </c>
    </row>
    <row r="9" spans="1:21" s="76" customFormat="1" ht="18.75" x14ac:dyDescent="0.3">
      <c r="C9" s="143" t="s">
        <v>23</v>
      </c>
      <c r="D9" s="143"/>
      <c r="E9" s="92">
        <v>100</v>
      </c>
      <c r="G9" s="85" t="s">
        <v>41</v>
      </c>
      <c r="H9" s="93">
        <f>E9/2</f>
        <v>50</v>
      </c>
      <c r="J9" s="94" t="s">
        <v>13</v>
      </c>
      <c r="K9" s="95">
        <f>MAX(M11:M13)</f>
        <v>33</v>
      </c>
      <c r="L9" s="96" t="str">
        <f>IF(K9*100/E9&gt;=50,"победитель","участник")</f>
        <v>участник</v>
      </c>
      <c r="M9" s="90"/>
      <c r="P9" s="97">
        <f>R8-45%</f>
        <v>-0.45</v>
      </c>
      <c r="Q9" s="85" t="s">
        <v>25</v>
      </c>
      <c r="R9" s="98">
        <f>IF((R2*P9)&gt;0,(R2*P9),0)</f>
        <v>0</v>
      </c>
    </row>
    <row r="10" spans="1:21" s="76" customFormat="1" ht="168.75" x14ac:dyDescent="0.3">
      <c r="A10" s="99" t="s">
        <v>6</v>
      </c>
      <c r="B10" s="100" t="s">
        <v>8</v>
      </c>
      <c r="C10" s="100" t="s">
        <v>2</v>
      </c>
      <c r="D10" s="100" t="s">
        <v>3</v>
      </c>
      <c r="E10" s="100" t="s">
        <v>4</v>
      </c>
      <c r="F10" s="100" t="s">
        <v>9</v>
      </c>
      <c r="G10" s="100" t="s">
        <v>18</v>
      </c>
      <c r="H10" s="100" t="s">
        <v>39</v>
      </c>
      <c r="I10" s="100" t="s">
        <v>38</v>
      </c>
      <c r="J10" s="100" t="s">
        <v>10</v>
      </c>
      <c r="K10" s="100" t="s">
        <v>19</v>
      </c>
      <c r="L10" s="101" t="s">
        <v>16</v>
      </c>
      <c r="M10" s="100" t="s">
        <v>20</v>
      </c>
      <c r="N10" s="100" t="s">
        <v>14</v>
      </c>
      <c r="O10" s="100" t="s">
        <v>15</v>
      </c>
      <c r="P10" s="100" t="s">
        <v>17</v>
      </c>
      <c r="Q10" s="100" t="s">
        <v>11</v>
      </c>
      <c r="R10" s="100" t="s">
        <v>37</v>
      </c>
      <c r="S10" s="102"/>
      <c r="T10" s="102"/>
      <c r="U10" s="102"/>
    </row>
    <row r="11" spans="1:21" s="76" customFormat="1" ht="18.75" x14ac:dyDescent="0.3">
      <c r="A11" s="99">
        <v>1</v>
      </c>
      <c r="B11" s="103" t="s">
        <v>12</v>
      </c>
      <c r="C11" s="104" t="s">
        <v>96</v>
      </c>
      <c r="D11" s="104" t="s">
        <v>97</v>
      </c>
      <c r="E11" s="104" t="s">
        <v>51</v>
      </c>
      <c r="F11" s="105" t="s">
        <v>98</v>
      </c>
      <c r="G11" s="106" t="s">
        <v>44</v>
      </c>
      <c r="H11" s="106" t="s">
        <v>50</v>
      </c>
      <c r="I11" s="107" t="s">
        <v>50</v>
      </c>
      <c r="J11" s="107" t="s">
        <v>53</v>
      </c>
      <c r="K11" s="108" t="s">
        <v>85</v>
      </c>
      <c r="L11" s="109" t="s">
        <v>179</v>
      </c>
      <c r="M11" s="110">
        <v>33</v>
      </c>
      <c r="N11" s="111">
        <f>IF(M11="","",M11/$E$9)</f>
        <v>0.33</v>
      </c>
      <c r="O11" s="111">
        <f>IF(M11="","",M11/$K$9)</f>
        <v>1</v>
      </c>
      <c r="P11" s="112" t="str">
        <f>IF(M11="","",IF($K$9=M11,$L$9,IF(M11&gt;=$H$9,"призер","участник")))</f>
        <v>участник</v>
      </c>
      <c r="Q11" s="107" t="s">
        <v>83</v>
      </c>
      <c r="R11" s="113" t="s">
        <v>53</v>
      </c>
    </row>
    <row r="12" spans="1:21" s="76" customFormat="1" ht="18.75" x14ac:dyDescent="0.3">
      <c r="A12" s="99">
        <v>2</v>
      </c>
      <c r="B12" s="103" t="s">
        <v>12</v>
      </c>
      <c r="C12" s="104" t="s">
        <v>89</v>
      </c>
      <c r="D12" s="104" t="s">
        <v>90</v>
      </c>
      <c r="E12" s="104" t="s">
        <v>91</v>
      </c>
      <c r="F12" s="105" t="s">
        <v>92</v>
      </c>
      <c r="G12" s="106" t="s">
        <v>44</v>
      </c>
      <c r="H12" s="106" t="s">
        <v>50</v>
      </c>
      <c r="I12" s="107" t="s">
        <v>50</v>
      </c>
      <c r="J12" s="107" t="s">
        <v>53</v>
      </c>
      <c r="K12" s="108" t="s">
        <v>85</v>
      </c>
      <c r="L12" s="109" t="s">
        <v>180</v>
      </c>
      <c r="M12" s="110">
        <v>27</v>
      </c>
      <c r="N12" s="111">
        <f>IF(M12="","",M12/$E$9)</f>
        <v>0.27</v>
      </c>
      <c r="O12" s="111">
        <f>IF(M12="","",M12/$K$9)</f>
        <v>0.81818181818181823</v>
      </c>
      <c r="P12" s="112" t="str">
        <f>IF(M12="","",IF($K$9=M12,$L$9,IF(M12&gt;=$H$9,"призер","участник")))</f>
        <v>участник</v>
      </c>
      <c r="Q12" s="107" t="s">
        <v>83</v>
      </c>
      <c r="R12" s="113" t="s">
        <v>53</v>
      </c>
    </row>
    <row r="13" spans="1:21" s="76" customFormat="1" ht="18.75" x14ac:dyDescent="0.3">
      <c r="A13" s="99">
        <v>3</v>
      </c>
      <c r="B13" s="103" t="s">
        <v>12</v>
      </c>
      <c r="C13" s="104" t="s">
        <v>177</v>
      </c>
      <c r="D13" s="104" t="s">
        <v>178</v>
      </c>
      <c r="E13" s="104" t="s">
        <v>165</v>
      </c>
      <c r="F13" s="105" t="s">
        <v>99</v>
      </c>
      <c r="G13" s="106" t="s">
        <v>44</v>
      </c>
      <c r="H13" s="106" t="s">
        <v>50</v>
      </c>
      <c r="I13" s="107" t="s">
        <v>50</v>
      </c>
      <c r="J13" s="107" t="s">
        <v>53</v>
      </c>
      <c r="K13" s="108" t="s">
        <v>85</v>
      </c>
      <c r="L13" s="109" t="s">
        <v>176</v>
      </c>
      <c r="M13" s="110">
        <v>18</v>
      </c>
      <c r="N13" s="111">
        <f>IF(M13="","",M13/$E$9)</f>
        <v>0.18</v>
      </c>
      <c r="O13" s="111">
        <f>IF(M13="","",M13/$K$9)</f>
        <v>0.54545454545454541</v>
      </c>
      <c r="P13" s="112" t="str">
        <f>IF(M13="","",IF($K$9=M13,$L$9,IF(M13&gt;=$H$9,"призер","участник")))</f>
        <v>участник</v>
      </c>
      <c r="Q13" s="107" t="s">
        <v>83</v>
      </c>
      <c r="R13" s="113" t="s">
        <v>53</v>
      </c>
    </row>
    <row r="14" spans="1:21" s="76" customFormat="1" ht="18.75" x14ac:dyDescent="0.3"/>
    <row r="15" spans="1:21" s="76" customFormat="1" ht="18.75" x14ac:dyDescent="0.3">
      <c r="B15" s="114"/>
      <c r="C15" s="115" t="s">
        <v>181</v>
      </c>
      <c r="G15" s="76" t="s">
        <v>182</v>
      </c>
    </row>
    <row r="16" spans="1:21" s="76" customFormat="1" ht="18.75" x14ac:dyDescent="0.3">
      <c r="C16" s="115" t="s">
        <v>183</v>
      </c>
    </row>
    <row r="17" s="76" customFormat="1" ht="18.75" x14ac:dyDescent="0.3"/>
    <row r="18" s="76" customFormat="1" ht="18.75" x14ac:dyDescent="0.3"/>
    <row r="19" s="76" customFormat="1" ht="18.75" x14ac:dyDescent="0.3"/>
    <row r="20" s="76" customFormat="1" ht="18.75" x14ac:dyDescent="0.3"/>
  </sheetData>
  <protectedRanges>
    <protectedRange sqref="N11:N13" name="Диапазон1_3_1"/>
    <protectedRange sqref="O11:O13" name="Диапазон1_1_1_1"/>
    <protectedRange sqref="P11:P13" name="Диапазон1_2_1_1_1"/>
  </protectedRanges>
  <autoFilter ref="A10:R10">
    <sortState ref="A11:R13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18" priority="3" stopIfTrue="1">
      <formula>ISBLANK(C4)</formula>
    </cfRule>
  </conditionalFormatting>
  <conditionalFormatting sqref="C8">
    <cfRule type="expression" dxfId="17" priority="2" stopIfTrue="1">
      <formula>ISBLANK(C8)</formula>
    </cfRule>
  </conditionalFormatting>
  <conditionalFormatting sqref="E9">
    <cfRule type="expression" dxfId="16" priority="1" stopIfTrue="1">
      <formula>ISBLANK(E9)</formula>
    </cfRule>
  </conditionalFormatting>
  <dataValidations count="1">
    <dataValidation allowBlank="1" showInputMessage="1" showErrorMessage="1" sqref="C4:C8 A4:A8 E9 F4:F8 E6:E7 B10:F10"/>
  </dataValidations>
  <pageMargins left="0.25" right="0.25" top="0.33" bottom="0.34" header="0.3" footer="0.3"/>
  <pageSetup paperSize="9" scale="49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4"/>
  <sheetViews>
    <sheetView zoomScaleNormal="100" workbookViewId="0">
      <selection activeCell="T7" sqref="T7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145"/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</row>
    <row r="2" spans="1:21" ht="32.25" customHeight="1" x14ac:dyDescent="0.25">
      <c r="B2" s="11"/>
      <c r="C2" s="144" t="s">
        <v>184</v>
      </c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2" t="s">
        <v>31</v>
      </c>
      <c r="R2" s="13">
        <f>COUNTA(M11:M11)</f>
        <v>1</v>
      </c>
    </row>
    <row r="3" spans="1:21" ht="18.75" x14ac:dyDescent="0.25">
      <c r="B3" s="11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2"/>
      <c r="R3" s="13"/>
    </row>
    <row r="4" spans="1:21" ht="18.75" x14ac:dyDescent="0.3">
      <c r="A4" s="45" t="s">
        <v>0</v>
      </c>
      <c r="B4" s="15"/>
      <c r="C4" s="81" t="s">
        <v>174</v>
      </c>
      <c r="D4" s="76"/>
      <c r="E4" s="83" t="s">
        <v>21</v>
      </c>
      <c r="F4" s="84"/>
      <c r="G4" s="76"/>
      <c r="H4" s="76"/>
      <c r="I4" s="76"/>
      <c r="J4" s="76"/>
      <c r="K4" s="76"/>
      <c r="L4" s="76"/>
      <c r="M4" s="76"/>
      <c r="N4" s="76"/>
      <c r="O4" s="76"/>
      <c r="P4" s="76"/>
      <c r="Q4" s="18" t="s">
        <v>32</v>
      </c>
      <c r="R4" s="19">
        <f>COUNTIF(P11:P11,"победитель")</f>
        <v>0</v>
      </c>
    </row>
    <row r="5" spans="1:21" ht="18.75" x14ac:dyDescent="0.3">
      <c r="A5" s="45" t="s">
        <v>36</v>
      </c>
      <c r="B5" s="15"/>
      <c r="C5" s="81" t="s">
        <v>12</v>
      </c>
      <c r="D5" s="76"/>
      <c r="E5" s="83" t="s">
        <v>22</v>
      </c>
      <c r="F5" s="84"/>
      <c r="G5" s="76"/>
      <c r="H5" s="76"/>
      <c r="I5" s="76"/>
      <c r="J5" s="76"/>
      <c r="K5" s="76"/>
      <c r="L5" s="76"/>
      <c r="M5" s="76"/>
      <c r="N5" s="76"/>
      <c r="O5" s="76"/>
      <c r="P5" s="76"/>
      <c r="Q5" s="18" t="s">
        <v>33</v>
      </c>
      <c r="R5" s="13">
        <v>0</v>
      </c>
    </row>
    <row r="6" spans="1:21" ht="18.75" x14ac:dyDescent="0.3">
      <c r="A6" s="45" t="s">
        <v>1</v>
      </c>
      <c r="B6" s="15"/>
      <c r="C6" s="81" t="s">
        <v>40</v>
      </c>
      <c r="D6" s="76"/>
      <c r="E6" s="84"/>
      <c r="F6" s="84"/>
      <c r="G6" s="76"/>
      <c r="H6" s="76"/>
      <c r="I6" s="76"/>
      <c r="J6" s="76"/>
      <c r="K6" s="76"/>
      <c r="L6" s="76"/>
      <c r="M6" s="76"/>
      <c r="N6" s="76"/>
      <c r="O6" s="76"/>
      <c r="P6" s="76"/>
      <c r="Q6" s="18" t="s">
        <v>34</v>
      </c>
      <c r="R6" s="13">
        <f>COUNTIF(P11:P11,"участник")</f>
        <v>1</v>
      </c>
    </row>
    <row r="7" spans="1:21" ht="18.75" x14ac:dyDescent="0.3">
      <c r="A7" s="45" t="s">
        <v>5</v>
      </c>
      <c r="B7" s="15"/>
      <c r="C7" s="81">
        <v>6</v>
      </c>
      <c r="D7" s="76"/>
      <c r="E7" s="84"/>
      <c r="F7" s="84"/>
      <c r="G7" s="76"/>
      <c r="H7" s="76"/>
      <c r="I7" s="76"/>
      <c r="J7" s="76"/>
      <c r="K7" s="76"/>
      <c r="L7" s="76"/>
      <c r="M7" s="76"/>
      <c r="N7" s="76"/>
      <c r="O7" s="76"/>
      <c r="P7" s="87"/>
      <c r="Q7" s="18" t="s">
        <v>24</v>
      </c>
      <c r="R7" s="21">
        <v>0.45</v>
      </c>
    </row>
    <row r="8" spans="1:21" ht="18.75" x14ac:dyDescent="0.3">
      <c r="A8" s="45" t="s">
        <v>7</v>
      </c>
      <c r="B8" s="15"/>
      <c r="C8" s="89" t="s">
        <v>175</v>
      </c>
      <c r="D8" s="76"/>
      <c r="E8" s="76"/>
      <c r="F8" s="84"/>
      <c r="G8" s="76"/>
      <c r="H8" s="76"/>
      <c r="I8" s="76"/>
      <c r="J8" s="76"/>
      <c r="K8" s="76"/>
      <c r="L8" s="76"/>
      <c r="M8" s="90"/>
      <c r="N8" s="76"/>
      <c r="O8" s="76"/>
      <c r="P8" s="76"/>
      <c r="Q8" s="22" t="s">
        <v>30</v>
      </c>
      <c r="R8" s="21">
        <f>(R4+R5)/R2</f>
        <v>0</v>
      </c>
    </row>
    <row r="9" spans="1:21" x14ac:dyDescent="0.25">
      <c r="C9" s="146" t="s">
        <v>23</v>
      </c>
      <c r="D9" s="146"/>
      <c r="E9" s="14">
        <v>100</v>
      </c>
      <c r="G9" s="18" t="s">
        <v>41</v>
      </c>
      <c r="H9" s="51">
        <f>E9/2</f>
        <v>50</v>
      </c>
      <c r="J9" s="23" t="s">
        <v>13</v>
      </c>
      <c r="K9" s="24">
        <v>15</v>
      </c>
      <c r="L9" s="25" t="str">
        <f>IF(K9*100/E9&gt;=50,"победитель","участник")</f>
        <v>участник</v>
      </c>
      <c r="P9" s="26">
        <f>R8-45%</f>
        <v>-0.45</v>
      </c>
      <c r="Q9" s="18" t="s">
        <v>25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0" t="s">
        <v>39</v>
      </c>
      <c r="I10" s="9" t="s">
        <v>38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37</v>
      </c>
      <c r="S10" s="30"/>
      <c r="T10" s="30"/>
      <c r="U10" s="30"/>
    </row>
    <row r="11" spans="1:21" x14ac:dyDescent="0.25">
      <c r="A11" s="28">
        <v>1</v>
      </c>
      <c r="B11" s="47" t="s">
        <v>12</v>
      </c>
      <c r="C11" s="63" t="s">
        <v>149</v>
      </c>
      <c r="D11" s="63" t="s">
        <v>143</v>
      </c>
      <c r="E11" s="63" t="s">
        <v>94</v>
      </c>
      <c r="F11" s="64">
        <v>41248</v>
      </c>
      <c r="G11" s="65" t="s">
        <v>44</v>
      </c>
      <c r="H11" s="65" t="s">
        <v>50</v>
      </c>
      <c r="I11" s="66" t="s">
        <v>50</v>
      </c>
      <c r="J11" s="66" t="s">
        <v>53</v>
      </c>
      <c r="K11" s="67" t="s">
        <v>150</v>
      </c>
      <c r="L11" s="65" t="s">
        <v>185</v>
      </c>
      <c r="M11" s="67">
        <v>15</v>
      </c>
      <c r="N11" s="68">
        <f t="shared" ref="N11" si="0">IF(M11="", "", M11/$E$9)</f>
        <v>0.15</v>
      </c>
      <c r="O11" s="68">
        <f t="shared" ref="O11" si="1">IF(M11="", "", M11/$K$9)</f>
        <v>1</v>
      </c>
      <c r="P11" s="67" t="str">
        <f>IF(M11="", "", IF($K$9=M11, $L$9, IF(M11&gt;=$H$9, "призер", "участник")))</f>
        <v>участник</v>
      </c>
      <c r="Q11" s="66" t="s">
        <v>186</v>
      </c>
      <c r="R11" s="66" t="s">
        <v>144</v>
      </c>
    </row>
    <row r="13" spans="1:21" x14ac:dyDescent="0.25">
      <c r="C13" s="10" t="s">
        <v>181</v>
      </c>
      <c r="G13" s="10" t="s">
        <v>182</v>
      </c>
    </row>
    <row r="14" spans="1:21" x14ac:dyDescent="0.25">
      <c r="C14" s="10" t="s">
        <v>183</v>
      </c>
    </row>
  </sheetData>
  <protectedRanges>
    <protectedRange sqref="N11" name="Диапазон1_3_1"/>
    <protectedRange sqref="O11" name="Диапазон1_1_1_1"/>
    <protectedRange sqref="P11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15" priority="2" stopIfTrue="1">
      <formula>ISBLANK(C4)</formula>
    </cfRule>
  </conditionalFormatting>
  <conditionalFormatting sqref="E9">
    <cfRule type="expression" dxfId="14" priority="5" stopIfTrue="1">
      <formula>ISBLANK(E9)</formula>
    </cfRule>
  </conditionalFormatting>
  <conditionalFormatting sqref="C8">
    <cfRule type="expression" dxfId="13" priority="1" stopIfTrue="1">
      <formula>ISBLANK(C8)</formula>
    </cfRule>
  </conditionalFormatting>
  <dataValidations count="1">
    <dataValidation allowBlank="1" showInputMessage="1" showErrorMessage="1" sqref="A4:A8 E9 B10:F10 C4:C8 F4:F8 E6:E7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8"/>
  <sheetViews>
    <sheetView topLeftCell="A7" zoomScaleNormal="100" workbookViewId="0">
      <selection activeCell="K11" sqref="K11:K25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145"/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</row>
    <row r="2" spans="1:21" ht="32.25" customHeight="1" x14ac:dyDescent="0.25">
      <c r="B2" s="11"/>
      <c r="C2" s="144" t="s">
        <v>187</v>
      </c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2" t="s">
        <v>31</v>
      </c>
      <c r="R2" s="13">
        <v>15</v>
      </c>
    </row>
    <row r="3" spans="1:21" ht="18.75" x14ac:dyDescent="0.25">
      <c r="B3" s="11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2"/>
      <c r="R3" s="13"/>
    </row>
    <row r="4" spans="1:21" ht="18.75" x14ac:dyDescent="0.3">
      <c r="A4" s="45" t="s">
        <v>0</v>
      </c>
      <c r="B4" s="15"/>
      <c r="C4" s="81" t="s">
        <v>174</v>
      </c>
      <c r="D4" s="76"/>
      <c r="E4" s="83" t="s">
        <v>21</v>
      </c>
      <c r="F4" s="84"/>
      <c r="G4" s="76"/>
      <c r="H4" s="76"/>
      <c r="I4" s="76"/>
      <c r="J4" s="76"/>
      <c r="K4" s="76"/>
      <c r="L4" s="76"/>
      <c r="M4" s="76"/>
      <c r="N4" s="76"/>
      <c r="O4" s="76"/>
      <c r="P4" s="76"/>
      <c r="Q4" s="18" t="s">
        <v>32</v>
      </c>
      <c r="R4" s="19">
        <f>COUNTIF(P11:P14,"победитель")</f>
        <v>1</v>
      </c>
    </row>
    <row r="5" spans="1:21" ht="18.75" x14ac:dyDescent="0.3">
      <c r="A5" s="45" t="s">
        <v>36</v>
      </c>
      <c r="B5" s="15"/>
      <c r="C5" s="81" t="s">
        <v>12</v>
      </c>
      <c r="D5" s="76"/>
      <c r="E5" s="83" t="s">
        <v>22</v>
      </c>
      <c r="F5" s="84"/>
      <c r="G5" s="76"/>
      <c r="H5" s="76"/>
      <c r="I5" s="76"/>
      <c r="J5" s="76"/>
      <c r="K5" s="76"/>
      <c r="L5" s="76"/>
      <c r="M5" s="76"/>
      <c r="N5" s="76"/>
      <c r="O5" s="76"/>
      <c r="P5" s="76"/>
      <c r="Q5" s="18" t="s">
        <v>33</v>
      </c>
      <c r="R5" s="13">
        <v>4</v>
      </c>
    </row>
    <row r="6" spans="1:21" ht="18.75" x14ac:dyDescent="0.3">
      <c r="A6" s="45" t="s">
        <v>1</v>
      </c>
      <c r="B6" s="15"/>
      <c r="C6" s="81" t="s">
        <v>40</v>
      </c>
      <c r="D6" s="76"/>
      <c r="E6" s="84"/>
      <c r="F6" s="84"/>
      <c r="G6" s="76"/>
      <c r="H6" s="76"/>
      <c r="I6" s="76"/>
      <c r="J6" s="76"/>
      <c r="K6" s="76"/>
      <c r="L6" s="76"/>
      <c r="M6" s="76"/>
      <c r="N6" s="76"/>
      <c r="O6" s="76"/>
      <c r="P6" s="76"/>
      <c r="Q6" s="18" t="s">
        <v>34</v>
      </c>
      <c r="R6" s="13">
        <v>10</v>
      </c>
    </row>
    <row r="7" spans="1:21" ht="18.75" x14ac:dyDescent="0.3">
      <c r="A7" s="45" t="s">
        <v>5</v>
      </c>
      <c r="B7" s="15"/>
      <c r="C7" s="81">
        <v>7</v>
      </c>
      <c r="D7" s="76"/>
      <c r="E7" s="84"/>
      <c r="F7" s="84"/>
      <c r="G7" s="76"/>
      <c r="H7" s="76"/>
      <c r="I7" s="76"/>
      <c r="J7" s="76"/>
      <c r="K7" s="76"/>
      <c r="L7" s="76"/>
      <c r="M7" s="76"/>
      <c r="N7" s="76"/>
      <c r="O7" s="76"/>
      <c r="P7" s="87"/>
      <c r="Q7" s="18" t="s">
        <v>24</v>
      </c>
      <c r="R7" s="21">
        <v>0.45</v>
      </c>
    </row>
    <row r="8" spans="1:21" ht="18.75" x14ac:dyDescent="0.3">
      <c r="A8" s="45" t="s">
        <v>7</v>
      </c>
      <c r="B8" s="15"/>
      <c r="C8" s="89" t="s">
        <v>175</v>
      </c>
      <c r="D8" s="76"/>
      <c r="E8" s="76"/>
      <c r="F8" s="84"/>
      <c r="G8" s="76"/>
      <c r="H8" s="76"/>
      <c r="I8" s="76"/>
      <c r="J8" s="76"/>
      <c r="K8" s="76"/>
      <c r="L8" s="76"/>
      <c r="M8" s="90"/>
      <c r="N8" s="76"/>
      <c r="O8" s="76"/>
      <c r="P8" s="76"/>
      <c r="Q8" s="22" t="s">
        <v>30</v>
      </c>
      <c r="R8" s="21">
        <f>(R4+R5)/R2</f>
        <v>0.33333333333333331</v>
      </c>
    </row>
    <row r="9" spans="1:21" x14ac:dyDescent="0.25">
      <c r="C9" s="146" t="s">
        <v>23</v>
      </c>
      <c r="D9" s="146"/>
      <c r="E9" s="14">
        <v>100</v>
      </c>
      <c r="G9" s="18" t="s">
        <v>41</v>
      </c>
      <c r="H9" s="51">
        <f>E9/2</f>
        <v>50</v>
      </c>
      <c r="J9" s="23" t="s">
        <v>13</v>
      </c>
      <c r="K9" s="24">
        <v>84</v>
      </c>
      <c r="L9" s="25" t="str">
        <f>IF(K9*100/E9&gt;=50,"победитель","участник")</f>
        <v>победитель</v>
      </c>
      <c r="P9" s="26">
        <f>R8-45%</f>
        <v>-0.1166666666666667</v>
      </c>
      <c r="Q9" s="18" t="s">
        <v>25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0" t="s">
        <v>39</v>
      </c>
      <c r="I10" s="9" t="s">
        <v>38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37</v>
      </c>
      <c r="S10" s="30"/>
      <c r="T10" s="30"/>
      <c r="U10" s="30"/>
    </row>
    <row r="11" spans="1:21" x14ac:dyDescent="0.25">
      <c r="A11" s="28">
        <v>1</v>
      </c>
      <c r="B11" s="47" t="s">
        <v>12</v>
      </c>
      <c r="C11" s="34" t="s">
        <v>188</v>
      </c>
      <c r="D11" s="34" t="s">
        <v>189</v>
      </c>
      <c r="E11" s="34" t="s">
        <v>60</v>
      </c>
      <c r="F11" s="53" t="s">
        <v>233</v>
      </c>
      <c r="G11" s="36" t="s">
        <v>44</v>
      </c>
      <c r="H11" s="36" t="s">
        <v>50</v>
      </c>
      <c r="I11" s="36" t="s">
        <v>50</v>
      </c>
      <c r="J11" s="37" t="s">
        <v>53</v>
      </c>
      <c r="K11" s="38" t="s">
        <v>59</v>
      </c>
      <c r="L11" s="39" t="s">
        <v>190</v>
      </c>
      <c r="M11" s="40">
        <v>84</v>
      </c>
      <c r="N11" s="31">
        <f>IF(M11="","",M11/$E$9)</f>
        <v>0.84</v>
      </c>
      <c r="O11" s="31">
        <f>IF(M11="","",M11/$K$9)</f>
        <v>1</v>
      </c>
      <c r="P11" s="41" t="str">
        <f>IF(M11="","",IF($K$9=M11,$L$9,IF(M11&gt;=$H$9,"призер","участник")))</f>
        <v>победитель</v>
      </c>
      <c r="Q11" s="37" t="s">
        <v>54</v>
      </c>
      <c r="R11" s="42" t="s">
        <v>53</v>
      </c>
    </row>
    <row r="12" spans="1:21" x14ac:dyDescent="0.25">
      <c r="A12" s="28">
        <v>4</v>
      </c>
      <c r="B12" s="47" t="s">
        <v>12</v>
      </c>
      <c r="C12" s="55" t="s">
        <v>191</v>
      </c>
      <c r="D12" s="55" t="s">
        <v>192</v>
      </c>
      <c r="E12" s="55" t="s">
        <v>193</v>
      </c>
      <c r="F12" s="56" t="s">
        <v>234</v>
      </c>
      <c r="G12" s="36" t="s">
        <v>44</v>
      </c>
      <c r="H12" s="36" t="s">
        <v>50</v>
      </c>
      <c r="I12" s="36" t="s">
        <v>50</v>
      </c>
      <c r="J12" s="37" t="s">
        <v>53</v>
      </c>
      <c r="K12" s="38" t="s">
        <v>59</v>
      </c>
      <c r="L12" s="39" t="s">
        <v>194</v>
      </c>
      <c r="M12" s="40">
        <v>74</v>
      </c>
      <c r="N12" s="31">
        <f>IF(M12="","",M12/$E$9)</f>
        <v>0.74</v>
      </c>
      <c r="O12" s="31">
        <f>IF(M12="","",M12/$K$9)</f>
        <v>0.88095238095238093</v>
      </c>
      <c r="P12" s="41" t="str">
        <f>IF(M12="","",IF($K$9=M12,$L$9,IF(M12&gt;=$H$9,"призер","участник")))</f>
        <v>призер</v>
      </c>
      <c r="Q12" s="37" t="s">
        <v>54</v>
      </c>
      <c r="R12" s="42" t="s">
        <v>53</v>
      </c>
    </row>
    <row r="13" spans="1:21" x14ac:dyDescent="0.25">
      <c r="A13" s="28">
        <v>5</v>
      </c>
      <c r="B13" s="47" t="s">
        <v>12</v>
      </c>
      <c r="C13" s="55" t="s">
        <v>196</v>
      </c>
      <c r="D13" s="55" t="s">
        <v>197</v>
      </c>
      <c r="E13" s="55" t="s">
        <v>198</v>
      </c>
      <c r="F13" s="57" t="s">
        <v>235</v>
      </c>
      <c r="G13" s="36" t="s">
        <v>44</v>
      </c>
      <c r="H13" s="36" t="s">
        <v>50</v>
      </c>
      <c r="I13" s="36" t="s">
        <v>50</v>
      </c>
      <c r="J13" s="37" t="s">
        <v>53</v>
      </c>
      <c r="K13" s="38" t="s">
        <v>59</v>
      </c>
      <c r="L13" s="39" t="s">
        <v>195</v>
      </c>
      <c r="M13" s="40">
        <v>53</v>
      </c>
      <c r="N13" s="31">
        <f>IF(M13="","",M13/$E$9)</f>
        <v>0.53</v>
      </c>
      <c r="O13" s="31">
        <f>IF(M13="","",M13/$K$9)</f>
        <v>0.63095238095238093</v>
      </c>
      <c r="P13" s="41" t="str">
        <f>IF(M13="","",IF($K$9=M13,$L$9,IF(M13&gt;=$H$9,"призер","участник")))</f>
        <v>призер</v>
      </c>
      <c r="Q13" s="37" t="s">
        <v>54</v>
      </c>
      <c r="R13" s="42" t="s">
        <v>53</v>
      </c>
    </row>
    <row r="14" spans="1:21" x14ac:dyDescent="0.25">
      <c r="A14" s="28">
        <v>11</v>
      </c>
      <c r="B14" s="47" t="s">
        <v>12</v>
      </c>
      <c r="C14" s="34" t="s">
        <v>57</v>
      </c>
      <c r="D14" s="34" t="s">
        <v>58</v>
      </c>
      <c r="E14" s="34" t="s">
        <v>46</v>
      </c>
      <c r="F14" s="53" t="s">
        <v>82</v>
      </c>
      <c r="G14" s="36" t="s">
        <v>44</v>
      </c>
      <c r="H14" s="36" t="s">
        <v>50</v>
      </c>
      <c r="I14" s="36" t="s">
        <v>50</v>
      </c>
      <c r="J14" s="37" t="s">
        <v>53</v>
      </c>
      <c r="K14" s="38" t="s">
        <v>59</v>
      </c>
      <c r="L14" s="39" t="s">
        <v>199</v>
      </c>
      <c r="M14" s="40">
        <v>45</v>
      </c>
      <c r="N14" s="31">
        <f>IF(M14="","",M14/$E$9)</f>
        <v>0.45</v>
      </c>
      <c r="O14" s="31">
        <f>IF(M14="","",M14/$K$9)</f>
        <v>0.5357142857142857</v>
      </c>
      <c r="P14" s="41" t="s">
        <v>140</v>
      </c>
      <c r="Q14" s="37" t="s">
        <v>54</v>
      </c>
      <c r="R14" s="42" t="s">
        <v>53</v>
      </c>
    </row>
    <row r="15" spans="1:21" x14ac:dyDescent="0.25">
      <c r="A15" s="28">
        <v>6</v>
      </c>
      <c r="B15" s="47" t="s">
        <v>12</v>
      </c>
      <c r="C15" s="34" t="s">
        <v>200</v>
      </c>
      <c r="D15" s="34" t="s">
        <v>192</v>
      </c>
      <c r="E15" s="34" t="s">
        <v>202</v>
      </c>
      <c r="F15" s="53" t="s">
        <v>236</v>
      </c>
      <c r="G15" s="36" t="s">
        <v>44</v>
      </c>
      <c r="H15" s="36" t="s">
        <v>50</v>
      </c>
      <c r="I15" s="36" t="s">
        <v>50</v>
      </c>
      <c r="J15" s="37" t="s">
        <v>53</v>
      </c>
      <c r="K15" s="38" t="s">
        <v>59</v>
      </c>
      <c r="L15" s="39" t="s">
        <v>201</v>
      </c>
      <c r="M15" s="40">
        <v>43</v>
      </c>
      <c r="N15" s="31">
        <f>IF(M15="","",M15/$E$9)</f>
        <v>0.43</v>
      </c>
      <c r="O15" s="31">
        <f>IF(M15="","",M15/$K$9)</f>
        <v>0.51190476190476186</v>
      </c>
      <c r="P15" s="41" t="s">
        <v>140</v>
      </c>
      <c r="Q15" s="37" t="s">
        <v>54</v>
      </c>
      <c r="R15" s="42" t="s">
        <v>53</v>
      </c>
    </row>
    <row r="16" spans="1:21" x14ac:dyDescent="0.25">
      <c r="A16" s="28">
        <v>8</v>
      </c>
      <c r="B16" s="47" t="s">
        <v>12</v>
      </c>
      <c r="C16" s="34" t="s">
        <v>203</v>
      </c>
      <c r="D16" s="34" t="s">
        <v>205</v>
      </c>
      <c r="E16" s="34" t="s">
        <v>206</v>
      </c>
      <c r="F16" s="53" t="s">
        <v>237</v>
      </c>
      <c r="G16" s="36" t="s">
        <v>44</v>
      </c>
      <c r="H16" s="36" t="s">
        <v>50</v>
      </c>
      <c r="I16" s="36" t="s">
        <v>50</v>
      </c>
      <c r="J16" s="37" t="s">
        <v>53</v>
      </c>
      <c r="K16" s="38" t="s">
        <v>59</v>
      </c>
      <c r="L16" s="39" t="s">
        <v>204</v>
      </c>
      <c r="M16" s="40">
        <v>37</v>
      </c>
      <c r="N16" s="31">
        <f>IF(M16="","",M16/$E$9)</f>
        <v>0.37</v>
      </c>
      <c r="O16" s="31">
        <f>IF(M16="","",M16/$K$9)</f>
        <v>0.44047619047619047</v>
      </c>
      <c r="P16" s="41" t="s">
        <v>141</v>
      </c>
      <c r="Q16" s="37" t="s">
        <v>54</v>
      </c>
      <c r="R16" s="42" t="s">
        <v>53</v>
      </c>
    </row>
    <row r="17" spans="1:18" x14ac:dyDescent="0.25">
      <c r="A17" s="28">
        <v>10</v>
      </c>
      <c r="B17" s="47" t="s">
        <v>12</v>
      </c>
      <c r="C17" s="34" t="s">
        <v>95</v>
      </c>
      <c r="D17" s="34" t="s">
        <v>208</v>
      </c>
      <c r="E17" s="34" t="s">
        <v>60</v>
      </c>
      <c r="F17" s="53" t="s">
        <v>238</v>
      </c>
      <c r="G17" s="36" t="s">
        <v>44</v>
      </c>
      <c r="H17" s="36" t="s">
        <v>50</v>
      </c>
      <c r="I17" s="36" t="s">
        <v>50</v>
      </c>
      <c r="J17" s="37" t="s">
        <v>53</v>
      </c>
      <c r="K17" s="38" t="s">
        <v>59</v>
      </c>
      <c r="L17" s="39" t="s">
        <v>207</v>
      </c>
      <c r="M17" s="40">
        <v>36</v>
      </c>
      <c r="N17" s="31">
        <f>IF(M17="","",M17/$E$9)</f>
        <v>0.36</v>
      </c>
      <c r="O17" s="31">
        <f>IF(M17="","",M17/$K$9)</f>
        <v>0.42857142857142855</v>
      </c>
      <c r="P17" s="41" t="s">
        <v>141</v>
      </c>
      <c r="Q17" s="37" t="s">
        <v>54</v>
      </c>
      <c r="R17" s="42" t="s">
        <v>53</v>
      </c>
    </row>
    <row r="18" spans="1:18" x14ac:dyDescent="0.25">
      <c r="A18" s="28">
        <v>12</v>
      </c>
      <c r="B18" s="47" t="s">
        <v>12</v>
      </c>
      <c r="C18" s="34" t="s">
        <v>209</v>
      </c>
      <c r="D18" s="34" t="s">
        <v>210</v>
      </c>
      <c r="E18" s="34" t="s">
        <v>148</v>
      </c>
      <c r="F18" s="53" t="s">
        <v>239</v>
      </c>
      <c r="G18" s="36" t="s">
        <v>44</v>
      </c>
      <c r="H18" s="36" t="s">
        <v>50</v>
      </c>
      <c r="I18" s="36" t="s">
        <v>50</v>
      </c>
      <c r="J18" s="37" t="s">
        <v>53</v>
      </c>
      <c r="K18" s="38" t="s">
        <v>59</v>
      </c>
      <c r="L18" s="39" t="s">
        <v>211</v>
      </c>
      <c r="M18" s="40">
        <v>35</v>
      </c>
      <c r="N18" s="31">
        <f>IF(M18="","",M18/$E$9)</f>
        <v>0.35</v>
      </c>
      <c r="O18" s="31">
        <f>IF(M18="","",M18/$K$9)</f>
        <v>0.41666666666666669</v>
      </c>
      <c r="P18" s="41" t="s">
        <v>141</v>
      </c>
      <c r="Q18" s="37" t="s">
        <v>54</v>
      </c>
      <c r="R18" s="42" t="s">
        <v>53</v>
      </c>
    </row>
    <row r="19" spans="1:18" x14ac:dyDescent="0.25">
      <c r="A19" s="28">
        <v>13</v>
      </c>
      <c r="B19" s="47" t="s">
        <v>12</v>
      </c>
      <c r="C19" s="34" t="s">
        <v>212</v>
      </c>
      <c r="D19" s="34" t="s">
        <v>213</v>
      </c>
      <c r="E19" s="34" t="s">
        <v>215</v>
      </c>
      <c r="F19" s="53" t="s">
        <v>240</v>
      </c>
      <c r="G19" s="36" t="s">
        <v>44</v>
      </c>
      <c r="H19" s="36" t="s">
        <v>50</v>
      </c>
      <c r="I19" s="36" t="s">
        <v>50</v>
      </c>
      <c r="J19" s="37" t="s">
        <v>53</v>
      </c>
      <c r="K19" s="38" t="s">
        <v>59</v>
      </c>
      <c r="L19" s="39" t="s">
        <v>214</v>
      </c>
      <c r="M19" s="40">
        <v>27</v>
      </c>
      <c r="N19" s="31">
        <f>IF(M19="","",M19/$E$9)</f>
        <v>0.27</v>
      </c>
      <c r="O19" s="31">
        <f>IF(M19="","",M19/$K$9)</f>
        <v>0.32142857142857145</v>
      </c>
      <c r="P19" s="41" t="str">
        <f>IF(M19="","",IF($K$9=M19,$L$9,IF(M19&gt;=$H$9,"призер","участник")))</f>
        <v>участник</v>
      </c>
      <c r="Q19" s="37" t="s">
        <v>54</v>
      </c>
      <c r="R19" s="42" t="s">
        <v>53</v>
      </c>
    </row>
    <row r="20" spans="1:18" x14ac:dyDescent="0.25">
      <c r="A20" s="28">
        <v>14</v>
      </c>
      <c r="B20" s="47" t="s">
        <v>12</v>
      </c>
      <c r="C20" s="55" t="s">
        <v>216</v>
      </c>
      <c r="D20" s="55" t="s">
        <v>63</v>
      </c>
      <c r="E20" s="55" t="s">
        <v>51</v>
      </c>
      <c r="F20" s="56" t="s">
        <v>241</v>
      </c>
      <c r="G20" s="36" t="s">
        <v>44</v>
      </c>
      <c r="H20" s="36" t="s">
        <v>50</v>
      </c>
      <c r="I20" s="36" t="s">
        <v>50</v>
      </c>
      <c r="J20" s="37" t="s">
        <v>53</v>
      </c>
      <c r="K20" s="38" t="s">
        <v>59</v>
      </c>
      <c r="L20" s="39" t="s">
        <v>217</v>
      </c>
      <c r="M20" s="40">
        <v>27</v>
      </c>
      <c r="N20" s="31">
        <f>IF(M20="","",M20/$E$9)</f>
        <v>0.27</v>
      </c>
      <c r="O20" s="31">
        <f>IF(M20="","",M20/$K$9)</f>
        <v>0.32142857142857145</v>
      </c>
      <c r="P20" s="41" t="str">
        <f>IF(M20="","",IF($K$9=M20,$L$9,IF(M20&gt;=$H$9,"призер","участник")))</f>
        <v>участник</v>
      </c>
      <c r="Q20" s="37" t="s">
        <v>54</v>
      </c>
      <c r="R20" s="42" t="s">
        <v>53</v>
      </c>
    </row>
    <row r="21" spans="1:18" x14ac:dyDescent="0.25">
      <c r="A21" s="28">
        <v>15</v>
      </c>
      <c r="B21" s="47" t="s">
        <v>12</v>
      </c>
      <c r="C21" s="58" t="s">
        <v>219</v>
      </c>
      <c r="D21" s="58" t="s">
        <v>220</v>
      </c>
      <c r="E21" s="58" t="s">
        <v>221</v>
      </c>
      <c r="F21" s="53" t="s">
        <v>242</v>
      </c>
      <c r="G21" s="59" t="s">
        <v>44</v>
      </c>
      <c r="H21" s="36" t="s">
        <v>50</v>
      </c>
      <c r="I21" s="36" t="s">
        <v>50</v>
      </c>
      <c r="J21" s="37" t="s">
        <v>53</v>
      </c>
      <c r="K21" s="38" t="s">
        <v>59</v>
      </c>
      <c r="L21" s="39" t="s">
        <v>218</v>
      </c>
      <c r="M21" s="40">
        <v>22</v>
      </c>
      <c r="N21" s="31">
        <f>IF(M21="","",M21/$E$9)</f>
        <v>0.22</v>
      </c>
      <c r="O21" s="31">
        <f>IF(M21="","",M21/$K$9)</f>
        <v>0.26190476190476192</v>
      </c>
      <c r="P21" s="41" t="str">
        <f>IF(M21="","",IF($K$9=M21,$L$9,IF(M21&gt;=$H$9,"призер","участник")))</f>
        <v>участник</v>
      </c>
      <c r="Q21" s="37" t="s">
        <v>54</v>
      </c>
      <c r="R21" s="42" t="s">
        <v>53</v>
      </c>
    </row>
    <row r="22" spans="1:18" x14ac:dyDescent="0.25">
      <c r="A22" s="28">
        <v>16</v>
      </c>
      <c r="B22" s="47" t="s">
        <v>12</v>
      </c>
      <c r="C22" s="34" t="s">
        <v>223</v>
      </c>
      <c r="D22" s="34" t="s">
        <v>123</v>
      </c>
      <c r="E22" s="34" t="s">
        <v>224</v>
      </c>
      <c r="F22" s="60" t="s">
        <v>243</v>
      </c>
      <c r="G22" s="36" t="s">
        <v>44</v>
      </c>
      <c r="H22" s="36" t="s">
        <v>50</v>
      </c>
      <c r="I22" s="36" t="s">
        <v>50</v>
      </c>
      <c r="J22" s="37" t="s">
        <v>53</v>
      </c>
      <c r="K22" s="38" t="s">
        <v>59</v>
      </c>
      <c r="L22" s="39" t="s">
        <v>222</v>
      </c>
      <c r="M22" s="40">
        <v>21</v>
      </c>
      <c r="N22" s="31">
        <f>IF(M22="","",M22/$E$9)</f>
        <v>0.21</v>
      </c>
      <c r="O22" s="31">
        <f>IF(M22="","",M22/$K$9)</f>
        <v>0.25</v>
      </c>
      <c r="P22" s="41" t="str">
        <f>IF(M22="","",IF($K$9=M22,$L$9,IF(M22&gt;=$H$9,"призер","участник")))</f>
        <v>участник</v>
      </c>
      <c r="Q22" s="37" t="s">
        <v>54</v>
      </c>
      <c r="R22" s="42" t="s">
        <v>53</v>
      </c>
    </row>
    <row r="23" spans="1:18" x14ac:dyDescent="0.25">
      <c r="A23" s="28">
        <v>17</v>
      </c>
      <c r="B23" s="47" t="s">
        <v>12</v>
      </c>
      <c r="C23" s="55" t="s">
        <v>226</v>
      </c>
      <c r="D23" s="55" t="s">
        <v>227</v>
      </c>
      <c r="E23" s="55" t="s">
        <v>43</v>
      </c>
      <c r="F23" s="148" t="s">
        <v>244</v>
      </c>
      <c r="G23" s="36" t="s">
        <v>44</v>
      </c>
      <c r="H23" s="36" t="s">
        <v>50</v>
      </c>
      <c r="I23" s="36" t="s">
        <v>50</v>
      </c>
      <c r="J23" s="37" t="s">
        <v>53</v>
      </c>
      <c r="K23" s="38" t="s">
        <v>59</v>
      </c>
      <c r="L23" s="39" t="s">
        <v>225</v>
      </c>
      <c r="M23" s="40">
        <v>21</v>
      </c>
      <c r="N23" s="31">
        <f>IF(M23="","",M23/$E$9)</f>
        <v>0.21</v>
      </c>
      <c r="O23" s="31">
        <f>IF(M23="","",M23/$K$9)</f>
        <v>0.25</v>
      </c>
      <c r="P23" s="41" t="str">
        <f>IF(M23="","",IF($K$9=M23,$L$9,IF(M23&gt;=$H$9,"призер","участник")))</f>
        <v>участник</v>
      </c>
      <c r="Q23" s="37" t="s">
        <v>54</v>
      </c>
      <c r="R23" s="42" t="s">
        <v>53</v>
      </c>
    </row>
    <row r="24" spans="1:18" x14ac:dyDescent="0.25">
      <c r="A24" s="28">
        <v>18</v>
      </c>
      <c r="B24" s="47" t="s">
        <v>12</v>
      </c>
      <c r="C24" s="34" t="s">
        <v>229</v>
      </c>
      <c r="D24" s="34" t="s">
        <v>84</v>
      </c>
      <c r="E24" s="34" t="s">
        <v>128</v>
      </c>
      <c r="F24" s="61" t="s">
        <v>245</v>
      </c>
      <c r="G24" s="36" t="s">
        <v>44</v>
      </c>
      <c r="H24" s="36" t="s">
        <v>50</v>
      </c>
      <c r="I24" s="36" t="s">
        <v>50</v>
      </c>
      <c r="J24" s="37" t="s">
        <v>53</v>
      </c>
      <c r="K24" s="38" t="s">
        <v>59</v>
      </c>
      <c r="L24" s="39" t="s">
        <v>228</v>
      </c>
      <c r="M24" s="40">
        <v>15</v>
      </c>
      <c r="N24" s="31">
        <f>IF(M24="","",M24/$E$9)</f>
        <v>0.15</v>
      </c>
      <c r="O24" s="31">
        <f>IF(M24="","",M24/$K$9)</f>
        <v>0.17857142857142858</v>
      </c>
      <c r="P24" s="41" t="str">
        <f>IF(M24="","",IF($K$9=M24,$L$9,IF(M24&gt;=$H$9,"призер","участник")))</f>
        <v>участник</v>
      </c>
      <c r="Q24" s="37" t="s">
        <v>54</v>
      </c>
      <c r="R24" s="42" t="s">
        <v>53</v>
      </c>
    </row>
    <row r="25" spans="1:18" x14ac:dyDescent="0.25">
      <c r="A25" s="28">
        <v>19</v>
      </c>
      <c r="B25" s="47" t="s">
        <v>12</v>
      </c>
      <c r="C25" s="34" t="s">
        <v>231</v>
      </c>
      <c r="D25" s="34" t="s">
        <v>232</v>
      </c>
      <c r="E25" s="34" t="s">
        <v>66</v>
      </c>
      <c r="F25" s="53" t="s">
        <v>246</v>
      </c>
      <c r="G25" s="36" t="s">
        <v>44</v>
      </c>
      <c r="H25" s="36" t="s">
        <v>50</v>
      </c>
      <c r="I25" s="36" t="s">
        <v>50</v>
      </c>
      <c r="J25" s="37" t="s">
        <v>53</v>
      </c>
      <c r="K25" s="38" t="s">
        <v>59</v>
      </c>
      <c r="L25" s="39" t="s">
        <v>230</v>
      </c>
      <c r="M25" s="40">
        <v>15</v>
      </c>
      <c r="N25" s="31">
        <f>IF(M25="","",M25/$E$9)</f>
        <v>0.15</v>
      </c>
      <c r="O25" s="31">
        <f>IF(M25="","",M25/$K$9)</f>
        <v>0.17857142857142858</v>
      </c>
      <c r="P25" s="41" t="str">
        <f>IF(M25="","",IF($K$9=M25,$L$9,IF(M25&gt;=$H$9,"призер","участник")))</f>
        <v>участник</v>
      </c>
      <c r="Q25" s="37" t="s">
        <v>54</v>
      </c>
      <c r="R25" s="42" t="s">
        <v>53</v>
      </c>
    </row>
    <row r="27" spans="1:18" ht="15.75" x14ac:dyDescent="0.25">
      <c r="B27" s="33"/>
      <c r="C27" s="62" t="s">
        <v>181</v>
      </c>
      <c r="G27" s="10" t="s">
        <v>182</v>
      </c>
    </row>
    <row r="28" spans="1:18" ht="15.75" x14ac:dyDescent="0.25">
      <c r="C28" s="62" t="s">
        <v>183</v>
      </c>
    </row>
  </sheetData>
  <protectedRanges>
    <protectedRange sqref="N11:N18" name="Диапазон1_3_1_3"/>
    <protectedRange sqref="O11:O18" name="Диапазон1_1_1_1_3"/>
    <protectedRange sqref="P11:P18" name="Диапазон1_2_1_1_1_3"/>
    <protectedRange sqref="N19:N25" name="Диапазон1_3_1_1_3"/>
    <protectedRange sqref="O19:O25" name="Диапазон1_1_1_1_1_3"/>
    <protectedRange sqref="P19:P25" name="Диапазон1_2_1_1_1_1_3"/>
  </protectedRanges>
  <autoFilter ref="A10:R10">
    <sortState ref="A11:R25">
      <sortCondition descending="1" ref="M10"/>
    </sortState>
  </autoFilter>
  <mergeCells count="3">
    <mergeCell ref="A1:R1"/>
    <mergeCell ref="C9:D9"/>
    <mergeCell ref="C2:P2"/>
  </mergeCells>
  <conditionalFormatting sqref="E9">
    <cfRule type="expression" dxfId="12" priority="3" stopIfTrue="1">
      <formula>ISBLANK(E9)</formula>
    </cfRule>
  </conditionalFormatting>
  <conditionalFormatting sqref="C4:C5">
    <cfRule type="expression" dxfId="11" priority="2" stopIfTrue="1">
      <formula>ISBLANK(C4)</formula>
    </cfRule>
  </conditionalFormatting>
  <conditionalFormatting sqref="C8">
    <cfRule type="expression" dxfId="10" priority="1" stopIfTrue="1">
      <formula>ISBLANK(C8)</formula>
    </cfRule>
  </conditionalFormatting>
  <dataValidations count="1">
    <dataValidation allowBlank="1" showInputMessage="1" showErrorMessage="1" sqref="C11:F11 A4:A8 E9 B10:F10 C4:C8 F4:F8 E6:E7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opLeftCell="A7" zoomScaleNormal="100" workbookViewId="0">
      <selection activeCell="M11" sqref="M11:M32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145"/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</row>
    <row r="2" spans="1:21" ht="32.25" customHeight="1" x14ac:dyDescent="0.25">
      <c r="B2" s="11"/>
      <c r="C2" s="147" t="s">
        <v>172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2" t="s">
        <v>31</v>
      </c>
      <c r="R2" s="13">
        <v>22</v>
      </c>
    </row>
    <row r="3" spans="1:21" x14ac:dyDescent="0.25">
      <c r="B3" s="11"/>
      <c r="C3" s="48"/>
      <c r="D3" s="48"/>
      <c r="E3" s="48"/>
      <c r="F3" s="48"/>
      <c r="G3" s="48"/>
      <c r="H3" s="49"/>
      <c r="I3" s="48"/>
      <c r="J3" s="48"/>
      <c r="K3" s="48"/>
      <c r="L3" s="48"/>
      <c r="M3" s="48"/>
      <c r="N3" s="48"/>
      <c r="O3" s="48"/>
      <c r="P3" s="48"/>
      <c r="Q3" s="12"/>
      <c r="R3" s="13"/>
    </row>
    <row r="4" spans="1:21" x14ac:dyDescent="0.25">
      <c r="A4" s="45" t="s">
        <v>0</v>
      </c>
      <c r="B4" s="15"/>
      <c r="C4" s="45" t="s">
        <v>171</v>
      </c>
      <c r="E4" s="16" t="s">
        <v>21</v>
      </c>
      <c r="F4" s="17"/>
      <c r="Q4" s="18" t="s">
        <v>32</v>
      </c>
      <c r="R4" s="19">
        <f>COUNTIF(P11:P21,"победитель")</f>
        <v>1</v>
      </c>
    </row>
    <row r="5" spans="1:21" x14ac:dyDescent="0.25">
      <c r="A5" s="45" t="s">
        <v>36</v>
      </c>
      <c r="B5" s="15"/>
      <c r="C5" s="45" t="s">
        <v>12</v>
      </c>
      <c r="E5" s="16" t="s">
        <v>22</v>
      </c>
      <c r="F5" s="17"/>
      <c r="Q5" s="18" t="s">
        <v>33</v>
      </c>
      <c r="R5" s="13">
        <v>9</v>
      </c>
    </row>
    <row r="6" spans="1:21" x14ac:dyDescent="0.25">
      <c r="A6" s="45" t="s">
        <v>1</v>
      </c>
      <c r="B6" s="15"/>
      <c r="C6" s="45" t="s">
        <v>40</v>
      </c>
      <c r="E6" s="17"/>
      <c r="F6" s="17"/>
      <c r="Q6" s="18" t="s">
        <v>34</v>
      </c>
      <c r="R6" s="13">
        <v>12</v>
      </c>
    </row>
    <row r="7" spans="1:21" x14ac:dyDescent="0.25">
      <c r="A7" s="45" t="s">
        <v>5</v>
      </c>
      <c r="B7" s="15"/>
      <c r="C7" s="45">
        <v>11</v>
      </c>
      <c r="E7" s="17"/>
      <c r="F7" s="17"/>
      <c r="P7" s="20"/>
      <c r="Q7" s="18" t="s">
        <v>24</v>
      </c>
      <c r="R7" s="21">
        <v>0.45</v>
      </c>
    </row>
    <row r="8" spans="1:21" x14ac:dyDescent="0.25">
      <c r="A8" s="45" t="s">
        <v>7</v>
      </c>
      <c r="B8" s="15"/>
      <c r="C8" s="46">
        <v>45923</v>
      </c>
      <c r="F8" s="17"/>
      <c r="Q8" s="22" t="s">
        <v>30</v>
      </c>
      <c r="R8" s="21">
        <f>(R4+R5)/R2</f>
        <v>0.45454545454545453</v>
      </c>
    </row>
    <row r="9" spans="1:21" x14ac:dyDescent="0.25">
      <c r="C9" s="146" t="s">
        <v>23</v>
      </c>
      <c r="D9" s="146"/>
      <c r="E9" s="14">
        <v>100</v>
      </c>
      <c r="G9" s="18" t="s">
        <v>41</v>
      </c>
      <c r="H9" s="52">
        <f>E9/2</f>
        <v>50</v>
      </c>
      <c r="J9" s="23" t="s">
        <v>13</v>
      </c>
      <c r="K9" s="24">
        <v>68</v>
      </c>
      <c r="L9" s="25" t="str">
        <f>IF(K9*100/E9&gt;=50,"победитель","участник")</f>
        <v>победитель</v>
      </c>
      <c r="P9" s="26">
        <f>R8-45%</f>
        <v>4.5454545454545192E-3</v>
      </c>
      <c r="Q9" s="18" t="s">
        <v>25</v>
      </c>
      <c r="R9" s="27">
        <f>IF((R2*P9)&gt;0,(R2*P9),0)</f>
        <v>9.9999999999999423E-2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0" t="s">
        <v>39</v>
      </c>
      <c r="I10" s="9" t="s">
        <v>38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37</v>
      </c>
      <c r="S10" s="30"/>
      <c r="T10" s="30"/>
      <c r="U10" s="30"/>
    </row>
    <row r="11" spans="1:21" s="32" customFormat="1" ht="12.95" customHeight="1" x14ac:dyDescent="0.25">
      <c r="A11" s="28">
        <v>15</v>
      </c>
      <c r="B11" s="47" t="s">
        <v>12</v>
      </c>
      <c r="C11" s="125" t="s">
        <v>260</v>
      </c>
      <c r="D11" s="125" t="s">
        <v>261</v>
      </c>
      <c r="E11" s="125" t="s">
        <v>262</v>
      </c>
      <c r="F11" s="136" t="s">
        <v>299</v>
      </c>
      <c r="G11" s="65" t="s">
        <v>44</v>
      </c>
      <c r="H11" s="65" t="s">
        <v>50</v>
      </c>
      <c r="I11" s="66" t="s">
        <v>50</v>
      </c>
      <c r="J11" s="66" t="s">
        <v>53</v>
      </c>
      <c r="K11" s="67" t="s">
        <v>158</v>
      </c>
      <c r="L11" s="126" t="s">
        <v>291</v>
      </c>
      <c r="M11" s="131">
        <v>68</v>
      </c>
      <c r="N11" s="132">
        <f>IF(M11="","",M11/$E$9)</f>
        <v>0.68</v>
      </c>
      <c r="O11" s="132">
        <f>IF(M11="","",M11/$K$9)</f>
        <v>1</v>
      </c>
      <c r="P11" s="41" t="str">
        <f>IF(M11="","",IF($K$9=M11,$L$9,IF(M11&gt;=$H$9,"призер","участник")))</f>
        <v>победитель</v>
      </c>
      <c r="Q11" s="66" t="s">
        <v>276</v>
      </c>
      <c r="R11" s="66" t="s">
        <v>144</v>
      </c>
    </row>
    <row r="12" spans="1:21" s="32" customFormat="1" ht="12.95" customHeight="1" x14ac:dyDescent="0.25">
      <c r="A12" s="124">
        <v>21</v>
      </c>
      <c r="B12" s="47" t="s">
        <v>12</v>
      </c>
      <c r="C12" s="63" t="s">
        <v>167</v>
      </c>
      <c r="D12" s="63" t="s">
        <v>168</v>
      </c>
      <c r="E12" s="63" t="s">
        <v>169</v>
      </c>
      <c r="F12" s="137" t="s">
        <v>313</v>
      </c>
      <c r="G12" s="65" t="s">
        <v>44</v>
      </c>
      <c r="H12" s="65" t="s">
        <v>50</v>
      </c>
      <c r="I12" s="66" t="s">
        <v>50</v>
      </c>
      <c r="J12" s="66" t="s">
        <v>53</v>
      </c>
      <c r="K12" s="67" t="s">
        <v>153</v>
      </c>
      <c r="L12" s="126" t="s">
        <v>297</v>
      </c>
      <c r="M12" s="131">
        <v>52</v>
      </c>
      <c r="N12" s="132">
        <f>IF(M12="","",M12/$E$9)</f>
        <v>0.52</v>
      </c>
      <c r="O12" s="132">
        <f>IF(M12="","",M12/$K$9)</f>
        <v>0.76470588235294112</v>
      </c>
      <c r="P12" s="41" t="str">
        <f>IF(M12="","",IF($K$9=M12,$L$9,IF(M12&gt;=$H$9,"призер","участник")))</f>
        <v>призер</v>
      </c>
      <c r="Q12" s="66" t="s">
        <v>276</v>
      </c>
      <c r="R12" s="66" t="s">
        <v>144</v>
      </c>
    </row>
    <row r="13" spans="1:21" x14ac:dyDescent="0.25">
      <c r="A13" s="28">
        <v>7</v>
      </c>
      <c r="B13" s="47" t="s">
        <v>12</v>
      </c>
      <c r="C13" s="63" t="s">
        <v>253</v>
      </c>
      <c r="D13" s="63" t="s">
        <v>55</v>
      </c>
      <c r="E13" s="63" t="s">
        <v>254</v>
      </c>
      <c r="F13" s="137" t="s">
        <v>300</v>
      </c>
      <c r="G13" s="65" t="s">
        <v>44</v>
      </c>
      <c r="H13" s="65" t="s">
        <v>50</v>
      </c>
      <c r="I13" s="66" t="s">
        <v>50</v>
      </c>
      <c r="J13" s="66" t="s">
        <v>53</v>
      </c>
      <c r="K13" s="67" t="s">
        <v>153</v>
      </c>
      <c r="L13" s="126" t="s">
        <v>283</v>
      </c>
      <c r="M13" s="131">
        <v>41</v>
      </c>
      <c r="N13" s="132">
        <f>IF(M13="","",M13/$E$9)</f>
        <v>0.41</v>
      </c>
      <c r="O13" s="132">
        <f>IF(M13="","",M13/$K$9)</f>
        <v>0.6029411764705882</v>
      </c>
      <c r="P13" s="41" t="s">
        <v>140</v>
      </c>
      <c r="Q13" s="66" t="s">
        <v>276</v>
      </c>
      <c r="R13" s="66" t="s">
        <v>144</v>
      </c>
    </row>
    <row r="14" spans="1:21" x14ac:dyDescent="0.25">
      <c r="A14" s="28">
        <v>9</v>
      </c>
      <c r="B14" s="47" t="s">
        <v>12</v>
      </c>
      <c r="C14" s="63" t="s">
        <v>159</v>
      </c>
      <c r="D14" s="63" t="s">
        <v>160</v>
      </c>
      <c r="E14" s="63" t="s">
        <v>161</v>
      </c>
      <c r="F14" s="137" t="s">
        <v>314</v>
      </c>
      <c r="G14" s="65" t="s">
        <v>44</v>
      </c>
      <c r="H14" s="65" t="s">
        <v>50</v>
      </c>
      <c r="I14" s="66" t="s">
        <v>50</v>
      </c>
      <c r="J14" s="66" t="s">
        <v>53</v>
      </c>
      <c r="K14" s="67" t="s">
        <v>158</v>
      </c>
      <c r="L14" s="126" t="s">
        <v>285</v>
      </c>
      <c r="M14" s="131">
        <v>37</v>
      </c>
      <c r="N14" s="132">
        <f>IF(M14="","",M14/$E$9)</f>
        <v>0.37</v>
      </c>
      <c r="O14" s="132">
        <f>IF(M14="","",M14/$K$9)</f>
        <v>0.54411764705882348</v>
      </c>
      <c r="P14" s="41" t="s">
        <v>140</v>
      </c>
      <c r="Q14" s="66" t="s">
        <v>276</v>
      </c>
      <c r="R14" s="66" t="s">
        <v>144</v>
      </c>
    </row>
    <row r="15" spans="1:21" x14ac:dyDescent="0.25">
      <c r="A15" s="28">
        <v>16</v>
      </c>
      <c r="B15" s="47" t="s">
        <v>12</v>
      </c>
      <c r="C15" s="63" t="s">
        <v>263</v>
      </c>
      <c r="D15" s="63" t="s">
        <v>264</v>
      </c>
      <c r="E15" s="63" t="s">
        <v>146</v>
      </c>
      <c r="F15" s="137" t="s">
        <v>301</v>
      </c>
      <c r="G15" s="65" t="s">
        <v>44</v>
      </c>
      <c r="H15" s="65" t="s">
        <v>50</v>
      </c>
      <c r="I15" s="66" t="s">
        <v>50</v>
      </c>
      <c r="J15" s="66" t="s">
        <v>53</v>
      </c>
      <c r="K15" s="67" t="s">
        <v>153</v>
      </c>
      <c r="L15" s="126" t="s">
        <v>292</v>
      </c>
      <c r="M15" s="131">
        <v>36</v>
      </c>
      <c r="N15" s="132">
        <f>IF(M15="","",M15/$E$9)</f>
        <v>0.36</v>
      </c>
      <c r="O15" s="132">
        <f>IF(M15="","",M15/$K$9)</f>
        <v>0.52941176470588236</v>
      </c>
      <c r="P15" s="41" t="s">
        <v>140</v>
      </c>
      <c r="Q15" s="66" t="s">
        <v>276</v>
      </c>
      <c r="R15" s="66" t="s">
        <v>144</v>
      </c>
    </row>
    <row r="16" spans="1:21" x14ac:dyDescent="0.25">
      <c r="A16" s="28">
        <v>10</v>
      </c>
      <c r="B16" s="47" t="s">
        <v>12</v>
      </c>
      <c r="C16" s="63" t="s">
        <v>162</v>
      </c>
      <c r="D16" s="63" t="s">
        <v>163</v>
      </c>
      <c r="E16" s="63" t="s">
        <v>46</v>
      </c>
      <c r="F16" s="137" t="s">
        <v>315</v>
      </c>
      <c r="G16" s="65" t="s">
        <v>44</v>
      </c>
      <c r="H16" s="65" t="s">
        <v>50</v>
      </c>
      <c r="I16" s="66" t="s">
        <v>50</v>
      </c>
      <c r="J16" s="66" t="s">
        <v>53</v>
      </c>
      <c r="K16" s="67" t="s">
        <v>158</v>
      </c>
      <c r="L16" s="126" t="s">
        <v>286</v>
      </c>
      <c r="M16" s="131">
        <v>33</v>
      </c>
      <c r="N16" s="132">
        <f>IF(M16="","",M16/$E$9)</f>
        <v>0.33</v>
      </c>
      <c r="O16" s="132">
        <f>IF(M16="","",M16/$K$9)</f>
        <v>0.48529411764705882</v>
      </c>
      <c r="P16" s="41" t="s">
        <v>140</v>
      </c>
      <c r="Q16" s="66" t="s">
        <v>276</v>
      </c>
      <c r="R16" s="66" t="s">
        <v>144</v>
      </c>
    </row>
    <row r="17" spans="1:18" x14ac:dyDescent="0.25">
      <c r="A17" s="28">
        <v>5</v>
      </c>
      <c r="B17" s="47" t="s">
        <v>12</v>
      </c>
      <c r="C17" s="63" t="s">
        <v>156</v>
      </c>
      <c r="D17" s="63" t="s">
        <v>157</v>
      </c>
      <c r="E17" s="63" t="s">
        <v>48</v>
      </c>
      <c r="F17" s="138">
        <v>40655</v>
      </c>
      <c r="G17" s="65" t="s">
        <v>44</v>
      </c>
      <c r="H17" s="65" t="s">
        <v>50</v>
      </c>
      <c r="I17" s="69" t="s">
        <v>50</v>
      </c>
      <c r="J17" s="69" t="s">
        <v>53</v>
      </c>
      <c r="K17" s="70" t="s">
        <v>158</v>
      </c>
      <c r="L17" s="126" t="s">
        <v>281</v>
      </c>
      <c r="M17" s="131">
        <v>30</v>
      </c>
      <c r="N17" s="132">
        <f>IF(M17="","",M17/$E$9)</f>
        <v>0.3</v>
      </c>
      <c r="O17" s="132">
        <f>IF(M17="","",M17/$K$9)</f>
        <v>0.44117647058823528</v>
      </c>
      <c r="P17" s="41" t="s">
        <v>140</v>
      </c>
      <c r="Q17" s="66" t="s">
        <v>276</v>
      </c>
      <c r="R17" s="66" t="s">
        <v>144</v>
      </c>
    </row>
    <row r="18" spans="1:18" x14ac:dyDescent="0.25">
      <c r="A18" s="124">
        <v>20</v>
      </c>
      <c r="B18" s="47" t="s">
        <v>12</v>
      </c>
      <c r="C18" s="125" t="s">
        <v>273</v>
      </c>
      <c r="D18" s="125" t="s">
        <v>274</v>
      </c>
      <c r="E18" s="125" t="s">
        <v>56</v>
      </c>
      <c r="F18" s="136" t="s">
        <v>302</v>
      </c>
      <c r="G18" s="65" t="s">
        <v>44</v>
      </c>
      <c r="H18" s="65" t="s">
        <v>50</v>
      </c>
      <c r="I18" s="66" t="s">
        <v>50</v>
      </c>
      <c r="J18" s="66" t="s">
        <v>53</v>
      </c>
      <c r="K18" s="67" t="s">
        <v>153</v>
      </c>
      <c r="L18" s="127" t="s">
        <v>296</v>
      </c>
      <c r="M18" s="131">
        <v>28</v>
      </c>
      <c r="N18" s="132">
        <f>IF(M18="","",M18/$E$9)</f>
        <v>0.28000000000000003</v>
      </c>
      <c r="O18" s="132">
        <f>IF(M18="","",M18/$K$9)</f>
        <v>0.41176470588235292</v>
      </c>
      <c r="P18" s="41" t="s">
        <v>140</v>
      </c>
      <c r="Q18" s="66" t="s">
        <v>276</v>
      </c>
      <c r="R18" s="66" t="s">
        <v>144</v>
      </c>
    </row>
    <row r="19" spans="1:18" x14ac:dyDescent="0.25">
      <c r="A19" s="28">
        <v>22</v>
      </c>
      <c r="B19" s="47" t="s">
        <v>12</v>
      </c>
      <c r="C19" s="125" t="s">
        <v>170</v>
      </c>
      <c r="D19" s="125" t="s">
        <v>275</v>
      </c>
      <c r="E19" s="125" t="s">
        <v>101</v>
      </c>
      <c r="F19" s="136" t="s">
        <v>303</v>
      </c>
      <c r="G19" s="65" t="s">
        <v>44</v>
      </c>
      <c r="H19" s="65" t="s">
        <v>50</v>
      </c>
      <c r="I19" s="66" t="s">
        <v>50</v>
      </c>
      <c r="J19" s="66" t="s">
        <v>53</v>
      </c>
      <c r="K19" s="67" t="s">
        <v>153</v>
      </c>
      <c r="L19" s="126" t="s">
        <v>298</v>
      </c>
      <c r="M19" s="131">
        <v>28</v>
      </c>
      <c r="N19" s="132">
        <f>IF(M19="","",M19/$E$9)</f>
        <v>0.28000000000000003</v>
      </c>
      <c r="O19" s="132">
        <f>IF(M19="","",M19/$K$9)</f>
        <v>0.41176470588235292</v>
      </c>
      <c r="P19" s="41" t="s">
        <v>140</v>
      </c>
      <c r="Q19" s="66" t="s">
        <v>276</v>
      </c>
      <c r="R19" s="66" t="s">
        <v>144</v>
      </c>
    </row>
    <row r="20" spans="1:18" x14ac:dyDescent="0.25">
      <c r="A20" s="28">
        <v>14</v>
      </c>
      <c r="B20" s="47" t="s">
        <v>12</v>
      </c>
      <c r="C20" s="63" t="s">
        <v>257</v>
      </c>
      <c r="D20" s="63" t="s">
        <v>258</v>
      </c>
      <c r="E20" s="63" t="s">
        <v>259</v>
      </c>
      <c r="F20" s="137" t="s">
        <v>304</v>
      </c>
      <c r="G20" s="65" t="s">
        <v>44</v>
      </c>
      <c r="H20" s="65" t="s">
        <v>50</v>
      </c>
      <c r="I20" s="66" t="s">
        <v>50</v>
      </c>
      <c r="J20" s="66" t="s">
        <v>53</v>
      </c>
      <c r="K20" s="67" t="s">
        <v>153</v>
      </c>
      <c r="L20" s="126" t="s">
        <v>290</v>
      </c>
      <c r="M20" s="131">
        <v>24</v>
      </c>
      <c r="N20" s="132">
        <f>IF(M20="","",M20/$E$9)</f>
        <v>0.24</v>
      </c>
      <c r="O20" s="132">
        <f>IF(M20="","",M20/$K$9)</f>
        <v>0.35294117647058826</v>
      </c>
      <c r="P20" s="41" t="s">
        <v>140</v>
      </c>
      <c r="Q20" s="66" t="s">
        <v>276</v>
      </c>
      <c r="R20" s="66" t="s">
        <v>144</v>
      </c>
    </row>
    <row r="21" spans="1:18" x14ac:dyDescent="0.25">
      <c r="A21" s="28">
        <v>2</v>
      </c>
      <c r="B21" s="47" t="s">
        <v>12</v>
      </c>
      <c r="C21" s="63" t="s">
        <v>249</v>
      </c>
      <c r="D21" s="63" t="s">
        <v>250</v>
      </c>
      <c r="E21" s="63" t="s">
        <v>48</v>
      </c>
      <c r="F21" s="137" t="s">
        <v>305</v>
      </c>
      <c r="G21" s="65" t="s">
        <v>44</v>
      </c>
      <c r="H21" s="65" t="s">
        <v>50</v>
      </c>
      <c r="I21" s="66" t="s">
        <v>50</v>
      </c>
      <c r="J21" s="66" t="s">
        <v>53</v>
      </c>
      <c r="K21" s="67" t="s">
        <v>153</v>
      </c>
      <c r="L21" s="126" t="s">
        <v>278</v>
      </c>
      <c r="M21" s="131">
        <v>18</v>
      </c>
      <c r="N21" s="132">
        <f>IF(M21="","",M21/$E$9)</f>
        <v>0.18</v>
      </c>
      <c r="O21" s="132">
        <f>IF(M21="","",M21/$K$9)</f>
        <v>0.26470588235294118</v>
      </c>
      <c r="P21" s="41" t="s">
        <v>141</v>
      </c>
      <c r="Q21" s="66" t="s">
        <v>276</v>
      </c>
      <c r="R21" s="66" t="s">
        <v>144</v>
      </c>
    </row>
    <row r="22" spans="1:18" x14ac:dyDescent="0.25">
      <c r="A22" s="28">
        <v>6</v>
      </c>
      <c r="B22" s="47" t="s">
        <v>12</v>
      </c>
      <c r="C22" s="63" t="s">
        <v>251</v>
      </c>
      <c r="D22" s="63" t="s">
        <v>78</v>
      </c>
      <c r="E22" s="63" t="s">
        <v>252</v>
      </c>
      <c r="F22" s="137" t="s">
        <v>306</v>
      </c>
      <c r="G22" s="65" t="s">
        <v>44</v>
      </c>
      <c r="H22" s="65" t="s">
        <v>50</v>
      </c>
      <c r="I22" s="66" t="s">
        <v>50</v>
      </c>
      <c r="J22" s="66" t="s">
        <v>53</v>
      </c>
      <c r="K22" s="67" t="s">
        <v>158</v>
      </c>
      <c r="L22" s="126" t="s">
        <v>282</v>
      </c>
      <c r="M22" s="131">
        <v>18</v>
      </c>
      <c r="N22" s="132">
        <f>IF(M22="","",M22/$E$9)</f>
        <v>0.18</v>
      </c>
      <c r="O22" s="132">
        <f>IF(M22="","",M22/$K$9)</f>
        <v>0.26470588235294118</v>
      </c>
      <c r="P22" s="41" t="str">
        <f>IF(M22="","",IF($K$9=M22,$L$9,IF(M22&gt;=$H$9,"призер","участник")))</f>
        <v>участник</v>
      </c>
      <c r="Q22" s="66" t="s">
        <v>276</v>
      </c>
      <c r="R22" s="66" t="s">
        <v>144</v>
      </c>
    </row>
    <row r="23" spans="1:18" x14ac:dyDescent="0.25">
      <c r="A23" s="28">
        <v>11</v>
      </c>
      <c r="B23" s="47" t="s">
        <v>12</v>
      </c>
      <c r="C23" s="63" t="s">
        <v>164</v>
      </c>
      <c r="D23" s="63" t="s">
        <v>147</v>
      </c>
      <c r="E23" s="63" t="s">
        <v>134</v>
      </c>
      <c r="F23" s="137" t="s">
        <v>316</v>
      </c>
      <c r="G23" s="65" t="s">
        <v>44</v>
      </c>
      <c r="H23" s="65" t="s">
        <v>50</v>
      </c>
      <c r="I23" s="66" t="s">
        <v>103</v>
      </c>
      <c r="J23" s="66" t="s">
        <v>53</v>
      </c>
      <c r="K23" s="67" t="s">
        <v>153</v>
      </c>
      <c r="L23" s="126" t="s">
        <v>287</v>
      </c>
      <c r="M23" s="131">
        <v>18</v>
      </c>
      <c r="N23" s="132">
        <f>IF(M23="","",M23/$E$9)</f>
        <v>0.18</v>
      </c>
      <c r="O23" s="132">
        <f>IF(M23="","",M23/$K$9)</f>
        <v>0.26470588235294118</v>
      </c>
      <c r="P23" s="41" t="s">
        <v>141</v>
      </c>
      <c r="Q23" s="66" t="s">
        <v>276</v>
      </c>
      <c r="R23" s="66" t="s">
        <v>144</v>
      </c>
    </row>
    <row r="24" spans="1:18" x14ac:dyDescent="0.25">
      <c r="A24" s="28">
        <v>1</v>
      </c>
      <c r="B24" s="47" t="s">
        <v>12</v>
      </c>
      <c r="C24" s="63" t="s">
        <v>247</v>
      </c>
      <c r="D24" s="119" t="s">
        <v>80</v>
      </c>
      <c r="E24" s="119" t="s">
        <v>248</v>
      </c>
      <c r="F24" s="139" t="s">
        <v>307</v>
      </c>
      <c r="G24" s="65" t="s">
        <v>44</v>
      </c>
      <c r="H24" s="65" t="s">
        <v>50</v>
      </c>
      <c r="I24" s="66" t="s">
        <v>50</v>
      </c>
      <c r="J24" s="66" t="s">
        <v>53</v>
      </c>
      <c r="K24" s="67" t="s">
        <v>153</v>
      </c>
      <c r="L24" s="126" t="s">
        <v>277</v>
      </c>
      <c r="M24" s="131">
        <v>15</v>
      </c>
      <c r="N24" s="132">
        <f>IF(M24="","",M24/$E$9)</f>
        <v>0.15</v>
      </c>
      <c r="O24" s="132">
        <f>IF(M24="","",M24/$K$9)</f>
        <v>0.22058823529411764</v>
      </c>
      <c r="P24" s="41" t="str">
        <f>IF(M24="","",IF($K$9=M24,$L$9,IF(M24&gt;=$H$9,"призер","участник")))</f>
        <v>участник</v>
      </c>
      <c r="Q24" s="66" t="s">
        <v>276</v>
      </c>
      <c r="R24" s="66" t="s">
        <v>144</v>
      </c>
    </row>
    <row r="25" spans="1:18" x14ac:dyDescent="0.25">
      <c r="A25" s="28">
        <v>4</v>
      </c>
      <c r="B25" s="47" t="s">
        <v>12</v>
      </c>
      <c r="C25" s="58" t="s">
        <v>154</v>
      </c>
      <c r="D25" s="34" t="s">
        <v>155</v>
      </c>
      <c r="E25" s="34" t="s">
        <v>121</v>
      </c>
      <c r="F25" s="140" t="s">
        <v>317</v>
      </c>
      <c r="G25" s="134" t="s">
        <v>44</v>
      </c>
      <c r="H25" s="65" t="s">
        <v>50</v>
      </c>
      <c r="I25" s="66" t="s">
        <v>50</v>
      </c>
      <c r="J25" s="66" t="s">
        <v>53</v>
      </c>
      <c r="K25" s="67" t="s">
        <v>153</v>
      </c>
      <c r="L25" s="126" t="s">
        <v>280</v>
      </c>
      <c r="M25" s="131">
        <v>12</v>
      </c>
      <c r="N25" s="132">
        <f>IF(M25="","",M25/$E$9)</f>
        <v>0.12</v>
      </c>
      <c r="O25" s="132">
        <f>IF(M25="","",M25/$K$9)</f>
        <v>0.17647058823529413</v>
      </c>
      <c r="P25" s="41" t="s">
        <v>141</v>
      </c>
      <c r="Q25" s="66" t="s">
        <v>276</v>
      </c>
      <c r="R25" s="66" t="s">
        <v>144</v>
      </c>
    </row>
    <row r="26" spans="1:18" x14ac:dyDescent="0.25">
      <c r="A26" s="28">
        <v>12</v>
      </c>
      <c r="B26" s="47" t="s">
        <v>12</v>
      </c>
      <c r="C26" s="63" t="s">
        <v>133</v>
      </c>
      <c r="D26" s="135" t="s">
        <v>145</v>
      </c>
      <c r="E26" s="135" t="s">
        <v>165</v>
      </c>
      <c r="F26" s="141" t="s">
        <v>319</v>
      </c>
      <c r="G26" s="65" t="s">
        <v>44</v>
      </c>
      <c r="H26" s="65" t="s">
        <v>50</v>
      </c>
      <c r="I26" s="66" t="s">
        <v>50</v>
      </c>
      <c r="J26" s="66" t="s">
        <v>53</v>
      </c>
      <c r="K26" s="67" t="s">
        <v>153</v>
      </c>
      <c r="L26" s="126" t="s">
        <v>288</v>
      </c>
      <c r="M26" s="131">
        <v>12</v>
      </c>
      <c r="N26" s="132">
        <f>IF(M26="","",M26/$E$9)</f>
        <v>0.12</v>
      </c>
      <c r="O26" s="132">
        <f>IF(M26="","",M26/$K$9)</f>
        <v>0.17647058823529413</v>
      </c>
      <c r="P26" s="41" t="str">
        <f>IF(M26="","",IF($K$9=M26,$L$9,IF(M26&gt;=$H$9,"призер","участник")))</f>
        <v>участник</v>
      </c>
      <c r="Q26" s="66" t="s">
        <v>276</v>
      </c>
      <c r="R26" s="66" t="s">
        <v>144</v>
      </c>
    </row>
    <row r="27" spans="1:18" x14ac:dyDescent="0.25">
      <c r="A27" s="28">
        <v>13</v>
      </c>
      <c r="B27" s="47" t="s">
        <v>12</v>
      </c>
      <c r="C27" s="63" t="s">
        <v>256</v>
      </c>
      <c r="D27" s="63" t="s">
        <v>49</v>
      </c>
      <c r="E27" s="63" t="s">
        <v>45</v>
      </c>
      <c r="F27" s="137" t="s">
        <v>308</v>
      </c>
      <c r="G27" s="65" t="s">
        <v>44</v>
      </c>
      <c r="H27" s="65" t="s">
        <v>50</v>
      </c>
      <c r="I27" s="66" t="s">
        <v>50</v>
      </c>
      <c r="J27" s="66" t="s">
        <v>53</v>
      </c>
      <c r="K27" s="67" t="s">
        <v>153</v>
      </c>
      <c r="L27" s="126" t="s">
        <v>289</v>
      </c>
      <c r="M27" s="131">
        <v>12</v>
      </c>
      <c r="N27" s="132">
        <f>IF(M27="","",M27/$E$9)</f>
        <v>0.12</v>
      </c>
      <c r="O27" s="132">
        <f>IF(M27="","",M27/$K$9)</f>
        <v>0.17647058823529413</v>
      </c>
      <c r="P27" s="41" t="str">
        <f>IF(M27="","",IF($K$9=M27,$L$9,IF(M27&gt;=$H$9,"призер","участник")))</f>
        <v>участник</v>
      </c>
      <c r="Q27" s="66" t="s">
        <v>276</v>
      </c>
      <c r="R27" s="66" t="s">
        <v>144</v>
      </c>
    </row>
    <row r="28" spans="1:18" x14ac:dyDescent="0.25">
      <c r="A28" s="117">
        <v>3</v>
      </c>
      <c r="B28" s="118" t="s">
        <v>12</v>
      </c>
      <c r="C28" s="119" t="s">
        <v>151</v>
      </c>
      <c r="D28" s="119" t="s">
        <v>152</v>
      </c>
      <c r="E28" s="119" t="s">
        <v>102</v>
      </c>
      <c r="F28" s="139" t="s">
        <v>318</v>
      </c>
      <c r="G28" s="120" t="s">
        <v>44</v>
      </c>
      <c r="H28" s="120" t="s">
        <v>50</v>
      </c>
      <c r="I28" s="121" t="s">
        <v>50</v>
      </c>
      <c r="J28" s="121" t="s">
        <v>53</v>
      </c>
      <c r="K28" s="122" t="s">
        <v>153</v>
      </c>
      <c r="L28" s="128" t="s">
        <v>279</v>
      </c>
      <c r="M28" s="131">
        <v>9</v>
      </c>
      <c r="N28" s="133">
        <f>IF(M28="","",M28/$E$9)</f>
        <v>0.09</v>
      </c>
      <c r="O28" s="133">
        <f>IF(M28="","",M28/$K$9)</f>
        <v>0.13235294117647059</v>
      </c>
      <c r="P28" s="123" t="str">
        <f>IF(M28="","",IF($K$9=M28,$L$9,IF(M28&gt;=$H$9,"призер","участник")))</f>
        <v>участник</v>
      </c>
      <c r="Q28" s="66" t="s">
        <v>276</v>
      </c>
      <c r="R28" s="121" t="s">
        <v>144</v>
      </c>
    </row>
    <row r="29" spans="1:18" x14ac:dyDescent="0.25">
      <c r="A29" s="28">
        <v>8</v>
      </c>
      <c r="B29" s="47" t="s">
        <v>12</v>
      </c>
      <c r="C29" s="34" t="s">
        <v>255</v>
      </c>
      <c r="D29" s="34" t="s">
        <v>100</v>
      </c>
      <c r="E29" s="34" t="s">
        <v>202</v>
      </c>
      <c r="F29" s="140" t="s">
        <v>309</v>
      </c>
      <c r="G29" s="36" t="s">
        <v>44</v>
      </c>
      <c r="H29" s="36" t="s">
        <v>50</v>
      </c>
      <c r="I29" s="71" t="s">
        <v>103</v>
      </c>
      <c r="J29" s="71" t="s">
        <v>53</v>
      </c>
      <c r="K29" s="41" t="s">
        <v>153</v>
      </c>
      <c r="L29" s="129" t="s">
        <v>284</v>
      </c>
      <c r="M29" s="131">
        <v>9</v>
      </c>
      <c r="N29" s="132">
        <f>IF(M29="","",M29/$E$9)</f>
        <v>0.09</v>
      </c>
      <c r="O29" s="132">
        <f>IF(M29="","",M29/$K$9)</f>
        <v>0.13235294117647059</v>
      </c>
      <c r="P29" s="41" t="s">
        <v>141</v>
      </c>
      <c r="Q29" s="66" t="s">
        <v>276</v>
      </c>
      <c r="R29" s="66" t="s">
        <v>144</v>
      </c>
    </row>
    <row r="30" spans="1:18" x14ac:dyDescent="0.25">
      <c r="A30" s="28">
        <v>17</v>
      </c>
      <c r="B30" s="47" t="s">
        <v>12</v>
      </c>
      <c r="C30" s="34" t="s">
        <v>265</v>
      </c>
      <c r="D30" s="34" t="s">
        <v>266</v>
      </c>
      <c r="E30" s="34" t="s">
        <v>142</v>
      </c>
      <c r="F30" s="140" t="s">
        <v>310</v>
      </c>
      <c r="G30" s="36" t="s">
        <v>44</v>
      </c>
      <c r="H30" s="36" t="s">
        <v>50</v>
      </c>
      <c r="I30" s="71" t="s">
        <v>50</v>
      </c>
      <c r="J30" s="71" t="s">
        <v>53</v>
      </c>
      <c r="K30" s="41" t="s">
        <v>153</v>
      </c>
      <c r="L30" s="129" t="s">
        <v>293</v>
      </c>
      <c r="M30" s="131">
        <v>9</v>
      </c>
      <c r="N30" s="132">
        <f>IF(M30="","",M30/$E$9)</f>
        <v>0.09</v>
      </c>
      <c r="O30" s="132">
        <f>IF(M30="","",M30/$K$9)</f>
        <v>0.13235294117647059</v>
      </c>
      <c r="P30" s="41" t="str">
        <f>IF(M30="","",IF($K$9=M30,$L$9,IF(M30&gt;=$H$9,"призер","участник")))</f>
        <v>участник</v>
      </c>
      <c r="Q30" s="66" t="s">
        <v>276</v>
      </c>
      <c r="R30" s="121" t="s">
        <v>144</v>
      </c>
    </row>
    <row r="31" spans="1:18" x14ac:dyDescent="0.25">
      <c r="A31" s="124">
        <v>19</v>
      </c>
      <c r="B31" s="47" t="s">
        <v>12</v>
      </c>
      <c r="C31" s="55" t="s">
        <v>270</v>
      </c>
      <c r="D31" s="55" t="s">
        <v>271</v>
      </c>
      <c r="E31" s="55" t="s">
        <v>272</v>
      </c>
      <c r="F31" s="124" t="s">
        <v>311</v>
      </c>
      <c r="G31" s="36" t="s">
        <v>44</v>
      </c>
      <c r="H31" s="36" t="s">
        <v>50</v>
      </c>
      <c r="I31" s="71" t="s">
        <v>50</v>
      </c>
      <c r="J31" s="71" t="s">
        <v>53</v>
      </c>
      <c r="K31" s="41" t="s">
        <v>153</v>
      </c>
      <c r="L31" s="130" t="s">
        <v>295</v>
      </c>
      <c r="M31" s="131">
        <v>9</v>
      </c>
      <c r="N31" s="132">
        <f>IF(M31="","",M31/$E$9)</f>
        <v>0.09</v>
      </c>
      <c r="O31" s="132">
        <f>IF(M31="","",M31/$K$9)</f>
        <v>0.13235294117647059</v>
      </c>
      <c r="P31" s="41" t="str">
        <f>IF(M31="","",IF($K$9=M31,$L$9,IF(M31&gt;=$H$9,"призер","участник")))</f>
        <v>участник</v>
      </c>
      <c r="Q31" s="66" t="s">
        <v>276</v>
      </c>
      <c r="R31" s="71" t="s">
        <v>144</v>
      </c>
    </row>
    <row r="32" spans="1:18" x14ac:dyDescent="0.25">
      <c r="A32" s="28">
        <v>18</v>
      </c>
      <c r="B32" s="47" t="s">
        <v>12</v>
      </c>
      <c r="C32" s="34" t="s">
        <v>267</v>
      </c>
      <c r="D32" s="34" t="s">
        <v>268</v>
      </c>
      <c r="E32" s="34" t="s">
        <v>269</v>
      </c>
      <c r="F32" s="140" t="s">
        <v>312</v>
      </c>
      <c r="G32" s="36" t="s">
        <v>44</v>
      </c>
      <c r="H32" s="36" t="s">
        <v>50</v>
      </c>
      <c r="I32" s="71" t="s">
        <v>50</v>
      </c>
      <c r="J32" s="71" t="s">
        <v>53</v>
      </c>
      <c r="K32" s="41" t="s">
        <v>153</v>
      </c>
      <c r="L32" s="129" t="s">
        <v>294</v>
      </c>
      <c r="M32" s="131">
        <v>6</v>
      </c>
      <c r="N32" s="132">
        <f>IF(M32="","",M32/$E$9)</f>
        <v>0.06</v>
      </c>
      <c r="O32" s="132">
        <f>IF(M32="","",M32/$K$9)</f>
        <v>8.8235294117647065E-2</v>
      </c>
      <c r="P32" s="41" t="s">
        <v>141</v>
      </c>
      <c r="Q32" s="66" t="s">
        <v>276</v>
      </c>
      <c r="R32" s="71" t="s">
        <v>144</v>
      </c>
    </row>
    <row r="34" spans="3:7" ht="15.75" x14ac:dyDescent="0.25">
      <c r="C34" s="62" t="s">
        <v>181</v>
      </c>
      <c r="G34" s="10" t="s">
        <v>182</v>
      </c>
    </row>
    <row r="35" spans="3:7" ht="15.75" x14ac:dyDescent="0.25">
      <c r="C35" s="62" t="s">
        <v>183</v>
      </c>
    </row>
  </sheetData>
  <protectedRanges>
    <protectedRange sqref="N32 N11:N28" name="Диапазон1_3_1"/>
    <protectedRange sqref="O32 O11:O28" name="Диапазон1_1_1_1"/>
    <protectedRange sqref="P32 P11:P28" name="Диапазон1_2_1_1_1"/>
  </protectedRanges>
  <autoFilter ref="A10:R10">
    <sortState ref="A11:R32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9" priority="3" stopIfTrue="1">
      <formula>ISBLANK(C4)</formula>
    </cfRule>
  </conditionalFormatting>
  <conditionalFormatting sqref="C8">
    <cfRule type="expression" dxfId="8" priority="2" stopIfTrue="1">
      <formula>ISBLANK(C8)</formula>
    </cfRule>
  </conditionalFormatting>
  <conditionalFormatting sqref="E9">
    <cfRule type="expression" dxfId="7" priority="1" stopIfTrue="1">
      <formula>ISBLANK(E9)</formula>
    </cfRule>
  </conditionalFormatting>
  <dataValidations count="1">
    <dataValidation allowBlank="1" showInputMessage="1" showErrorMessage="1" sqref="C4:C8 A4:A8 E9 F4:F8 E6:E7 B10:F10 C11:F11 C13:F13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9"/>
  <sheetViews>
    <sheetView topLeftCell="A10" zoomScaleNormal="100" workbookViewId="0">
      <selection activeCell="K28" sqref="K28:K36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145"/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</row>
    <row r="2" spans="1:21" ht="32.25" customHeight="1" x14ac:dyDescent="0.25">
      <c r="B2" s="11"/>
      <c r="C2" s="147" t="s">
        <v>385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2" t="s">
        <v>31</v>
      </c>
      <c r="R2" s="13">
        <f>COUNTA(M11:M36)</f>
        <v>26</v>
      </c>
    </row>
    <row r="3" spans="1:21" x14ac:dyDescent="0.25">
      <c r="B3" s="11"/>
      <c r="C3" s="48"/>
      <c r="D3" s="48"/>
      <c r="E3" s="48"/>
      <c r="F3" s="48"/>
      <c r="G3" s="48"/>
      <c r="H3" s="49"/>
      <c r="I3" s="48"/>
      <c r="J3" s="48"/>
      <c r="K3" s="48"/>
      <c r="L3" s="48"/>
      <c r="M3" s="48"/>
      <c r="N3" s="48"/>
      <c r="O3" s="48"/>
      <c r="P3" s="48"/>
      <c r="Q3" s="12"/>
      <c r="R3" s="13"/>
    </row>
    <row r="4" spans="1:21" x14ac:dyDescent="0.25">
      <c r="A4" s="45" t="s">
        <v>0</v>
      </c>
      <c r="B4" s="15"/>
      <c r="C4" s="72" t="s">
        <v>174</v>
      </c>
      <c r="D4" s="73"/>
      <c r="E4" s="74" t="s">
        <v>21</v>
      </c>
      <c r="F4" s="17"/>
      <c r="Q4" s="18" t="s">
        <v>32</v>
      </c>
      <c r="R4" s="19">
        <f>COUNTIF(P11:P36,"победитель")</f>
        <v>1</v>
      </c>
    </row>
    <row r="5" spans="1:21" x14ac:dyDescent="0.25">
      <c r="A5" s="45" t="s">
        <v>36</v>
      </c>
      <c r="B5" s="15"/>
      <c r="C5" s="72" t="s">
        <v>12</v>
      </c>
      <c r="D5" s="73"/>
      <c r="E5" s="74" t="s">
        <v>22</v>
      </c>
      <c r="F5" s="17"/>
      <c r="Q5" s="18" t="s">
        <v>33</v>
      </c>
      <c r="R5" s="13">
        <v>11</v>
      </c>
    </row>
    <row r="6" spans="1:21" x14ac:dyDescent="0.25">
      <c r="A6" s="45" t="s">
        <v>1</v>
      </c>
      <c r="B6" s="15"/>
      <c r="C6" s="72" t="s">
        <v>40</v>
      </c>
      <c r="D6" s="73"/>
      <c r="E6" s="73"/>
      <c r="F6" s="17"/>
      <c r="Q6" s="18" t="s">
        <v>34</v>
      </c>
      <c r="R6" s="13">
        <v>14</v>
      </c>
    </row>
    <row r="7" spans="1:21" x14ac:dyDescent="0.25">
      <c r="A7" s="45" t="s">
        <v>5</v>
      </c>
      <c r="B7" s="15"/>
      <c r="C7" s="72">
        <v>9</v>
      </c>
      <c r="D7" s="73"/>
      <c r="E7" s="73"/>
      <c r="F7" s="17"/>
      <c r="P7" s="20"/>
      <c r="Q7" s="18" t="s">
        <v>24</v>
      </c>
      <c r="R7" s="21">
        <v>0.45</v>
      </c>
    </row>
    <row r="8" spans="1:21" x14ac:dyDescent="0.25">
      <c r="A8" s="45" t="s">
        <v>7</v>
      </c>
      <c r="B8" s="15"/>
      <c r="C8" s="75" t="s">
        <v>175</v>
      </c>
      <c r="D8" s="73"/>
      <c r="E8" s="73"/>
      <c r="F8" s="17"/>
      <c r="Q8" s="22" t="s">
        <v>30</v>
      </c>
      <c r="R8" s="21">
        <f>(R4+R5)/R2</f>
        <v>0.46153846153846156</v>
      </c>
    </row>
    <row r="9" spans="1:21" x14ac:dyDescent="0.25">
      <c r="C9" s="146" t="s">
        <v>23</v>
      </c>
      <c r="D9" s="146"/>
      <c r="E9" s="14">
        <v>100</v>
      </c>
      <c r="G9" s="18" t="s">
        <v>41</v>
      </c>
      <c r="H9" s="51">
        <f>E9/2</f>
        <v>50</v>
      </c>
      <c r="J9" s="23" t="s">
        <v>13</v>
      </c>
      <c r="K9" s="24">
        <f>MAX(M11:M30)</f>
        <v>69</v>
      </c>
      <c r="L9" s="25" t="str">
        <f>IF(K9*100/E9&gt;=50,"победитель","участник")</f>
        <v>победитель</v>
      </c>
      <c r="P9" s="26">
        <f>R8-45%</f>
        <v>1.1538461538461553E-2</v>
      </c>
      <c r="Q9" s="18" t="s">
        <v>25</v>
      </c>
      <c r="R9" s="27">
        <f>IF((R2*P9)&gt;0,(R2*P9),0)</f>
        <v>0.30000000000000038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0" t="s">
        <v>39</v>
      </c>
      <c r="I10" s="9" t="s">
        <v>38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37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47" t="s">
        <v>12</v>
      </c>
      <c r="C11" s="34" t="s">
        <v>118</v>
      </c>
      <c r="D11" s="34" t="s">
        <v>116</v>
      </c>
      <c r="E11" s="34" t="s">
        <v>81</v>
      </c>
      <c r="F11" s="53">
        <v>40348</v>
      </c>
      <c r="G11" s="36" t="s">
        <v>44</v>
      </c>
      <c r="H11" s="36" t="s">
        <v>50</v>
      </c>
      <c r="I11" s="37" t="s">
        <v>50</v>
      </c>
      <c r="J11" s="37" t="s">
        <v>53</v>
      </c>
      <c r="K11" s="38" t="s">
        <v>109</v>
      </c>
      <c r="L11" s="39" t="s">
        <v>360</v>
      </c>
      <c r="M11" s="40">
        <v>69</v>
      </c>
      <c r="N11" s="31">
        <f>IF(M11="","",M11/$E$9)</f>
        <v>0.69</v>
      </c>
      <c r="O11" s="31">
        <f>IF(M11="","",M11/$K$9)</f>
        <v>1</v>
      </c>
      <c r="P11" s="67" t="s">
        <v>386</v>
      </c>
      <c r="Q11" s="66" t="s">
        <v>276</v>
      </c>
      <c r="R11" s="66" t="s">
        <v>144</v>
      </c>
    </row>
    <row r="12" spans="1:21" s="32" customFormat="1" ht="12.95" customHeight="1" x14ac:dyDescent="0.2">
      <c r="A12" s="28">
        <v>18</v>
      </c>
      <c r="B12" s="47" t="s">
        <v>12</v>
      </c>
      <c r="C12" s="34" t="s">
        <v>86</v>
      </c>
      <c r="D12" s="34" t="s">
        <v>104</v>
      </c>
      <c r="E12" s="34" t="s">
        <v>87</v>
      </c>
      <c r="F12" s="53">
        <v>40254</v>
      </c>
      <c r="G12" s="36" t="s">
        <v>44</v>
      </c>
      <c r="H12" s="36" t="s">
        <v>50</v>
      </c>
      <c r="I12" s="37" t="s">
        <v>50</v>
      </c>
      <c r="J12" s="37" t="s">
        <v>53</v>
      </c>
      <c r="K12" s="38" t="s">
        <v>105</v>
      </c>
      <c r="L12" s="39" t="s">
        <v>361</v>
      </c>
      <c r="M12" s="40">
        <v>63</v>
      </c>
      <c r="N12" s="31">
        <f>IF(M12="","",M12/$E$9)</f>
        <v>0.63</v>
      </c>
      <c r="O12" s="31">
        <f>IF(M12="","",M12/$K$9)</f>
        <v>0.91304347826086951</v>
      </c>
      <c r="P12" s="67" t="s">
        <v>140</v>
      </c>
      <c r="Q12" s="66" t="s">
        <v>276</v>
      </c>
      <c r="R12" s="66" t="s">
        <v>144</v>
      </c>
    </row>
    <row r="13" spans="1:21" x14ac:dyDescent="0.25">
      <c r="A13" s="28">
        <v>19</v>
      </c>
      <c r="B13" s="47" t="s">
        <v>12</v>
      </c>
      <c r="C13" s="34" t="s">
        <v>115</v>
      </c>
      <c r="D13" s="34" t="s">
        <v>116</v>
      </c>
      <c r="E13" s="34" t="s">
        <v>117</v>
      </c>
      <c r="F13" s="53">
        <v>40195</v>
      </c>
      <c r="G13" s="36" t="s">
        <v>44</v>
      </c>
      <c r="H13" s="36" t="s">
        <v>50</v>
      </c>
      <c r="I13" s="37" t="s">
        <v>50</v>
      </c>
      <c r="J13" s="37" t="s">
        <v>53</v>
      </c>
      <c r="K13" s="38" t="s">
        <v>109</v>
      </c>
      <c r="L13" s="39" t="s">
        <v>366</v>
      </c>
      <c r="M13" s="40">
        <v>45</v>
      </c>
      <c r="N13" s="31">
        <f>IF(M13="","",M13/$E$9)</f>
        <v>0.45</v>
      </c>
      <c r="O13" s="31">
        <f>IF(M13="","",M13/$K$9)</f>
        <v>0.65217391304347827</v>
      </c>
      <c r="P13" s="67" t="s">
        <v>140</v>
      </c>
      <c r="Q13" s="66" t="s">
        <v>276</v>
      </c>
      <c r="R13" s="66" t="s">
        <v>144</v>
      </c>
    </row>
    <row r="14" spans="1:21" x14ac:dyDescent="0.25">
      <c r="A14" s="28">
        <v>3</v>
      </c>
      <c r="B14" s="47" t="s">
        <v>12</v>
      </c>
      <c r="C14" s="34" t="s">
        <v>133</v>
      </c>
      <c r="D14" s="34" t="s">
        <v>55</v>
      </c>
      <c r="E14" s="34" t="s">
        <v>56</v>
      </c>
      <c r="F14" s="53">
        <v>40336</v>
      </c>
      <c r="G14" s="36" t="s">
        <v>44</v>
      </c>
      <c r="H14" s="36" t="s">
        <v>50</v>
      </c>
      <c r="I14" s="37" t="s">
        <v>50</v>
      </c>
      <c r="J14" s="37" t="s">
        <v>53</v>
      </c>
      <c r="K14" s="38" t="s">
        <v>105</v>
      </c>
      <c r="L14" s="39" t="s">
        <v>374</v>
      </c>
      <c r="M14" s="40">
        <v>34</v>
      </c>
      <c r="N14" s="31">
        <f>IF(M14="","",M14/$E$9)</f>
        <v>0.34</v>
      </c>
      <c r="O14" s="31">
        <f>IF(M14="","",M14/$K$9)</f>
        <v>0.49275362318840582</v>
      </c>
      <c r="P14" s="67" t="s">
        <v>140</v>
      </c>
      <c r="Q14" s="66" t="s">
        <v>276</v>
      </c>
      <c r="R14" s="66" t="s">
        <v>144</v>
      </c>
    </row>
    <row r="15" spans="1:21" x14ac:dyDescent="0.25">
      <c r="A15" s="28">
        <v>10</v>
      </c>
      <c r="B15" s="47" t="s">
        <v>12</v>
      </c>
      <c r="C15" s="34" t="s">
        <v>111</v>
      </c>
      <c r="D15" s="34" t="s">
        <v>112</v>
      </c>
      <c r="E15" s="34" t="s">
        <v>113</v>
      </c>
      <c r="F15" s="53">
        <v>40431</v>
      </c>
      <c r="G15" s="36" t="s">
        <v>44</v>
      </c>
      <c r="H15" s="36" t="s">
        <v>50</v>
      </c>
      <c r="I15" s="37" t="s">
        <v>50</v>
      </c>
      <c r="J15" s="37" t="s">
        <v>53</v>
      </c>
      <c r="K15" s="38" t="s">
        <v>109</v>
      </c>
      <c r="L15" s="39" t="s">
        <v>364</v>
      </c>
      <c r="M15" s="40">
        <v>32</v>
      </c>
      <c r="N15" s="31">
        <f>IF(M15="","",M15/$E$9)</f>
        <v>0.32</v>
      </c>
      <c r="O15" s="31">
        <f>IF(M15="","",M15/$K$9)</f>
        <v>0.46376811594202899</v>
      </c>
      <c r="P15" s="67" t="s">
        <v>140</v>
      </c>
      <c r="Q15" s="66" t="s">
        <v>276</v>
      </c>
      <c r="R15" s="66" t="s">
        <v>144</v>
      </c>
    </row>
    <row r="16" spans="1:21" x14ac:dyDescent="0.25">
      <c r="A16" s="28">
        <v>8</v>
      </c>
      <c r="B16" s="47" t="s">
        <v>12</v>
      </c>
      <c r="C16" s="34" t="s">
        <v>122</v>
      </c>
      <c r="D16" s="34" t="s">
        <v>123</v>
      </c>
      <c r="E16" s="34" t="s">
        <v>52</v>
      </c>
      <c r="F16" s="53">
        <v>40444</v>
      </c>
      <c r="G16" s="36" t="s">
        <v>44</v>
      </c>
      <c r="H16" s="36" t="s">
        <v>50</v>
      </c>
      <c r="I16" s="37" t="s">
        <v>50</v>
      </c>
      <c r="J16" s="37" t="s">
        <v>53</v>
      </c>
      <c r="K16" s="38" t="s">
        <v>109</v>
      </c>
      <c r="L16" s="39" t="s">
        <v>365</v>
      </c>
      <c r="M16" s="40">
        <v>28</v>
      </c>
      <c r="N16" s="31">
        <f>IF(M16="","",M16/$E$9)</f>
        <v>0.28000000000000003</v>
      </c>
      <c r="O16" s="31">
        <f>IF(M16="","",M16/$K$9)</f>
        <v>0.40579710144927539</v>
      </c>
      <c r="P16" s="67" t="s">
        <v>140</v>
      </c>
      <c r="Q16" s="66" t="s">
        <v>276</v>
      </c>
      <c r="R16" s="66" t="s">
        <v>144</v>
      </c>
    </row>
    <row r="17" spans="1:18" x14ac:dyDescent="0.25">
      <c r="A17" s="28">
        <v>15</v>
      </c>
      <c r="B17" s="47" t="s">
        <v>12</v>
      </c>
      <c r="C17" s="34" t="s">
        <v>324</v>
      </c>
      <c r="D17" s="34" t="s">
        <v>325</v>
      </c>
      <c r="E17" s="34" t="s">
        <v>79</v>
      </c>
      <c r="F17" s="53" t="s">
        <v>326</v>
      </c>
      <c r="G17" s="36" t="s">
        <v>44</v>
      </c>
      <c r="H17" s="36" t="s">
        <v>50</v>
      </c>
      <c r="I17" s="37" t="s">
        <v>50</v>
      </c>
      <c r="J17" s="37" t="s">
        <v>53</v>
      </c>
      <c r="K17" s="38" t="s">
        <v>105</v>
      </c>
      <c r="L17" s="39" t="s">
        <v>362</v>
      </c>
      <c r="M17" s="40">
        <v>28</v>
      </c>
      <c r="N17" s="31">
        <f>IF(M17="","",M17/$E$9)</f>
        <v>0.28000000000000003</v>
      </c>
      <c r="O17" s="31">
        <f>IF(M17="","",M17/$K$9)</f>
        <v>0.40579710144927539</v>
      </c>
      <c r="P17" s="67" t="s">
        <v>140</v>
      </c>
      <c r="Q17" s="66" t="s">
        <v>276</v>
      </c>
      <c r="R17" s="66" t="s">
        <v>144</v>
      </c>
    </row>
    <row r="18" spans="1:18" x14ac:dyDescent="0.25">
      <c r="A18" s="28">
        <v>13</v>
      </c>
      <c r="B18" s="47" t="s">
        <v>12</v>
      </c>
      <c r="C18" s="34" t="s">
        <v>327</v>
      </c>
      <c r="D18" s="34" t="s">
        <v>328</v>
      </c>
      <c r="E18" s="34" t="s">
        <v>329</v>
      </c>
      <c r="F18" s="53" t="s">
        <v>330</v>
      </c>
      <c r="G18" s="36" t="s">
        <v>44</v>
      </c>
      <c r="H18" s="36" t="s">
        <v>50</v>
      </c>
      <c r="I18" s="37" t="s">
        <v>50</v>
      </c>
      <c r="J18" s="37" t="s">
        <v>53</v>
      </c>
      <c r="K18" s="38" t="s">
        <v>105</v>
      </c>
      <c r="L18" s="39" t="s">
        <v>367</v>
      </c>
      <c r="M18" s="40">
        <v>27</v>
      </c>
      <c r="N18" s="31">
        <f>IF(M18="","",M18/$E$9)</f>
        <v>0.27</v>
      </c>
      <c r="O18" s="31">
        <f>IF(M18="","",M18/$K$9)</f>
        <v>0.39130434782608697</v>
      </c>
      <c r="P18" s="67" t="s">
        <v>140</v>
      </c>
      <c r="Q18" s="66" t="s">
        <v>276</v>
      </c>
      <c r="R18" s="66" t="s">
        <v>144</v>
      </c>
    </row>
    <row r="19" spans="1:18" x14ac:dyDescent="0.25">
      <c r="A19" s="28">
        <v>2</v>
      </c>
      <c r="B19" s="47" t="s">
        <v>12</v>
      </c>
      <c r="C19" s="34" t="s">
        <v>353</v>
      </c>
      <c r="D19" s="34" t="s">
        <v>354</v>
      </c>
      <c r="E19" s="34" t="s">
        <v>70</v>
      </c>
      <c r="F19" s="53" t="s">
        <v>355</v>
      </c>
      <c r="G19" s="36" t="s">
        <v>44</v>
      </c>
      <c r="H19" s="36" t="s">
        <v>50</v>
      </c>
      <c r="I19" s="37" t="s">
        <v>50</v>
      </c>
      <c r="J19" s="37" t="s">
        <v>53</v>
      </c>
      <c r="K19" s="38" t="s">
        <v>105</v>
      </c>
      <c r="L19" s="39" t="s">
        <v>383</v>
      </c>
      <c r="M19" s="40">
        <v>27</v>
      </c>
      <c r="N19" s="31">
        <f>IF(M19="","",M19/$E$9)</f>
        <v>0.27</v>
      </c>
      <c r="O19" s="31">
        <f>IF(M19="","",M19/$K$9)</f>
        <v>0.39130434782608697</v>
      </c>
      <c r="P19" s="67" t="s">
        <v>140</v>
      </c>
      <c r="Q19" s="66" t="s">
        <v>276</v>
      </c>
      <c r="R19" s="66" t="s">
        <v>144</v>
      </c>
    </row>
    <row r="20" spans="1:18" x14ac:dyDescent="0.25">
      <c r="A20" s="28">
        <v>17</v>
      </c>
      <c r="B20" s="47" t="s">
        <v>12</v>
      </c>
      <c r="C20" s="34" t="s">
        <v>124</v>
      </c>
      <c r="D20" s="34" t="s">
        <v>125</v>
      </c>
      <c r="E20" s="34" t="s">
        <v>126</v>
      </c>
      <c r="F20" s="53">
        <v>40201</v>
      </c>
      <c r="G20" s="36" t="s">
        <v>44</v>
      </c>
      <c r="H20" s="36" t="s">
        <v>50</v>
      </c>
      <c r="I20" s="37" t="s">
        <v>50</v>
      </c>
      <c r="J20" s="37" t="s">
        <v>53</v>
      </c>
      <c r="K20" s="38" t="s">
        <v>109</v>
      </c>
      <c r="L20" s="39" t="s">
        <v>370</v>
      </c>
      <c r="M20" s="40">
        <v>25</v>
      </c>
      <c r="N20" s="31">
        <f>IF(M20="","",M20/$E$9)</f>
        <v>0.25</v>
      </c>
      <c r="O20" s="31">
        <f>IF(M20="","",M20/$K$9)</f>
        <v>0.36231884057971014</v>
      </c>
      <c r="P20" s="67" t="s">
        <v>140</v>
      </c>
      <c r="Q20" s="66" t="s">
        <v>276</v>
      </c>
      <c r="R20" s="66" t="s">
        <v>144</v>
      </c>
    </row>
    <row r="21" spans="1:18" x14ac:dyDescent="0.25">
      <c r="A21" s="28">
        <v>13</v>
      </c>
      <c r="B21" s="47" t="s">
        <v>12</v>
      </c>
      <c r="C21" s="34" t="s">
        <v>331</v>
      </c>
      <c r="D21" s="34" t="s">
        <v>55</v>
      </c>
      <c r="E21" s="34" t="s">
        <v>332</v>
      </c>
      <c r="F21" s="53" t="s">
        <v>333</v>
      </c>
      <c r="G21" s="36" t="s">
        <v>44</v>
      </c>
      <c r="H21" s="36" t="s">
        <v>50</v>
      </c>
      <c r="I21" s="37" t="s">
        <v>50</v>
      </c>
      <c r="J21" s="37" t="s">
        <v>53</v>
      </c>
      <c r="K21" s="38" t="s">
        <v>109</v>
      </c>
      <c r="L21" s="39" t="s">
        <v>368</v>
      </c>
      <c r="M21" s="40">
        <v>24</v>
      </c>
      <c r="N21" s="31">
        <f>IF(M21="","",M21/$E$9)</f>
        <v>0.24</v>
      </c>
      <c r="O21" s="31">
        <f>IF(M21="","",M21/$K$9)</f>
        <v>0.34782608695652173</v>
      </c>
      <c r="P21" s="67" t="s">
        <v>140</v>
      </c>
      <c r="Q21" s="66" t="s">
        <v>276</v>
      </c>
      <c r="R21" s="66" t="s">
        <v>144</v>
      </c>
    </row>
    <row r="22" spans="1:18" x14ac:dyDescent="0.25">
      <c r="A22" s="28"/>
      <c r="B22" s="47" t="s">
        <v>12</v>
      </c>
      <c r="C22" s="34" t="s">
        <v>114</v>
      </c>
      <c r="D22" s="34" t="s">
        <v>358</v>
      </c>
      <c r="E22" s="34" t="s">
        <v>88</v>
      </c>
      <c r="F22" s="53">
        <v>40382</v>
      </c>
      <c r="G22" s="36" t="s">
        <v>44</v>
      </c>
      <c r="H22" s="36" t="s">
        <v>50</v>
      </c>
      <c r="I22" s="37" t="s">
        <v>50</v>
      </c>
      <c r="J22" s="37" t="s">
        <v>53</v>
      </c>
      <c r="K22" s="38" t="s">
        <v>105</v>
      </c>
      <c r="L22" s="39" t="s">
        <v>382</v>
      </c>
      <c r="M22" s="40">
        <v>24</v>
      </c>
      <c r="N22" s="31">
        <f>IF(M22="","",M22/$E$9)</f>
        <v>0.24</v>
      </c>
      <c r="O22" s="31">
        <f>IF(M22="","",M22/$K$9)</f>
        <v>0.34782608695652173</v>
      </c>
      <c r="P22" s="67" t="s">
        <v>140</v>
      </c>
      <c r="Q22" s="66" t="s">
        <v>276</v>
      </c>
      <c r="R22" s="66" t="s">
        <v>144</v>
      </c>
    </row>
    <row r="23" spans="1:18" x14ac:dyDescent="0.25">
      <c r="A23" s="28">
        <v>14</v>
      </c>
      <c r="B23" s="47" t="s">
        <v>12</v>
      </c>
      <c r="C23" s="34" t="s">
        <v>337</v>
      </c>
      <c r="D23" s="34" t="s">
        <v>166</v>
      </c>
      <c r="E23" s="34" t="s">
        <v>332</v>
      </c>
      <c r="F23" s="61" t="s">
        <v>338</v>
      </c>
      <c r="G23" s="36" t="s">
        <v>44</v>
      </c>
      <c r="H23" s="36" t="s">
        <v>50</v>
      </c>
      <c r="I23" s="37" t="s">
        <v>50</v>
      </c>
      <c r="J23" s="37" t="s">
        <v>53</v>
      </c>
      <c r="K23" s="44" t="s">
        <v>105</v>
      </c>
      <c r="L23" s="39" t="s">
        <v>372</v>
      </c>
      <c r="M23" s="40">
        <v>22</v>
      </c>
      <c r="N23" s="31">
        <f>IF(M23="","",M23/$E$9)</f>
        <v>0.22</v>
      </c>
      <c r="O23" s="31">
        <f>IF(M23="","",M23/$K$9)</f>
        <v>0.3188405797101449</v>
      </c>
      <c r="P23" s="67" t="s">
        <v>141</v>
      </c>
      <c r="Q23" s="66" t="s">
        <v>276</v>
      </c>
      <c r="R23" s="66" t="s">
        <v>144</v>
      </c>
    </row>
    <row r="24" spans="1:18" x14ac:dyDescent="0.25">
      <c r="A24" s="28">
        <v>22</v>
      </c>
      <c r="B24" s="47" t="s">
        <v>12</v>
      </c>
      <c r="C24" s="34" t="s">
        <v>119</v>
      </c>
      <c r="D24" s="34" t="s">
        <v>120</v>
      </c>
      <c r="E24" s="34" t="s">
        <v>356</v>
      </c>
      <c r="F24" s="53" t="s">
        <v>357</v>
      </c>
      <c r="G24" s="36" t="s">
        <v>44</v>
      </c>
      <c r="H24" s="36" t="s">
        <v>50</v>
      </c>
      <c r="I24" s="37" t="s">
        <v>50</v>
      </c>
      <c r="J24" s="37" t="s">
        <v>53</v>
      </c>
      <c r="K24" s="38" t="s">
        <v>109</v>
      </c>
      <c r="L24" s="39" t="s">
        <v>384</v>
      </c>
      <c r="M24" s="40">
        <v>21</v>
      </c>
      <c r="N24" s="31">
        <f>IF(M24="","",M24/$E$9)</f>
        <v>0.21</v>
      </c>
      <c r="O24" s="31">
        <f>IF(M24="","",M24/$K$9)</f>
        <v>0.30434782608695654</v>
      </c>
      <c r="P24" s="67" t="s">
        <v>141</v>
      </c>
      <c r="Q24" s="66" t="s">
        <v>276</v>
      </c>
      <c r="R24" s="66" t="s">
        <v>144</v>
      </c>
    </row>
    <row r="25" spans="1:18" x14ac:dyDescent="0.25">
      <c r="A25" s="28">
        <v>9</v>
      </c>
      <c r="B25" s="47" t="s">
        <v>12</v>
      </c>
      <c r="C25" s="34" t="s">
        <v>320</v>
      </c>
      <c r="D25" s="34" t="s">
        <v>321</v>
      </c>
      <c r="E25" s="34" t="s">
        <v>322</v>
      </c>
      <c r="F25" s="53" t="s">
        <v>323</v>
      </c>
      <c r="G25" s="36" t="s">
        <v>44</v>
      </c>
      <c r="H25" s="36" t="s">
        <v>50</v>
      </c>
      <c r="I25" s="37" t="s">
        <v>50</v>
      </c>
      <c r="J25" s="37" t="s">
        <v>53</v>
      </c>
      <c r="K25" s="38" t="s">
        <v>109</v>
      </c>
      <c r="L25" s="39" t="s">
        <v>359</v>
      </c>
      <c r="M25" s="40">
        <v>18</v>
      </c>
      <c r="N25" s="31">
        <f>IF(M25="","",M25/$E$9)</f>
        <v>0.18</v>
      </c>
      <c r="O25" s="31">
        <f>IF(M25="","",M25/$K$9)</f>
        <v>0.2608695652173913</v>
      </c>
      <c r="P25" s="41" t="str">
        <f>IF(M25="","",IF($K$9=M25,$L$9,IF(M25&gt;=$H$9,"призер","участник")))</f>
        <v>участник</v>
      </c>
      <c r="Q25" s="66" t="s">
        <v>276</v>
      </c>
      <c r="R25" s="66" t="s">
        <v>144</v>
      </c>
    </row>
    <row r="26" spans="1:18" x14ac:dyDescent="0.25">
      <c r="A26" s="28">
        <v>5</v>
      </c>
      <c r="B26" s="47" t="s">
        <v>12</v>
      </c>
      <c r="C26" s="34" t="s">
        <v>345</v>
      </c>
      <c r="D26" s="34" t="s">
        <v>346</v>
      </c>
      <c r="E26" s="34" t="s">
        <v>347</v>
      </c>
      <c r="F26" s="53" t="s">
        <v>348</v>
      </c>
      <c r="G26" s="36" t="s">
        <v>44</v>
      </c>
      <c r="H26" s="36" t="s">
        <v>50</v>
      </c>
      <c r="I26" s="37" t="s">
        <v>50</v>
      </c>
      <c r="J26" s="37" t="s">
        <v>53</v>
      </c>
      <c r="K26" s="38" t="s">
        <v>109</v>
      </c>
      <c r="L26" s="39" t="s">
        <v>378</v>
      </c>
      <c r="M26" s="40">
        <v>18</v>
      </c>
      <c r="N26" s="31">
        <f>IF(M26="","",M26/$E$9)</f>
        <v>0.18</v>
      </c>
      <c r="O26" s="31">
        <f>IF(M26="","",M26/$K$9)</f>
        <v>0.2608695652173913</v>
      </c>
      <c r="P26" s="41" t="str">
        <f>IF(M26="","",IF($K$9=M26,$L$9,IF(M26&gt;=$H$9,"призер","участник")))</f>
        <v>участник</v>
      </c>
      <c r="Q26" s="66" t="s">
        <v>276</v>
      </c>
      <c r="R26" s="66" t="s">
        <v>144</v>
      </c>
    </row>
    <row r="27" spans="1:18" x14ac:dyDescent="0.25">
      <c r="A27" s="28">
        <v>6</v>
      </c>
      <c r="B27" s="47" t="s">
        <v>12</v>
      </c>
      <c r="C27" s="34" t="s">
        <v>129</v>
      </c>
      <c r="D27" s="34" t="s">
        <v>130</v>
      </c>
      <c r="E27" s="34" t="s">
        <v>91</v>
      </c>
      <c r="F27" s="53">
        <v>40189</v>
      </c>
      <c r="G27" s="36" t="s">
        <v>44</v>
      </c>
      <c r="H27" s="36" t="s">
        <v>50</v>
      </c>
      <c r="I27" s="37" t="s">
        <v>50</v>
      </c>
      <c r="J27" s="37" t="s">
        <v>53</v>
      </c>
      <c r="K27" s="38" t="s">
        <v>109</v>
      </c>
      <c r="L27" s="39" t="s">
        <v>363</v>
      </c>
      <c r="M27" s="40">
        <v>15</v>
      </c>
      <c r="N27" s="31">
        <f>IF(M27="","",M27/$E$9)</f>
        <v>0.15</v>
      </c>
      <c r="O27" s="31">
        <f>IF(M27="","",M27/$K$9)</f>
        <v>0.21739130434782608</v>
      </c>
      <c r="P27" s="41" t="str">
        <f>IF(M27="","",IF($K$9=M27,$L$9,IF(M27&gt;=$H$9,"призер","участник")))</f>
        <v>участник</v>
      </c>
      <c r="Q27" s="66" t="s">
        <v>276</v>
      </c>
      <c r="R27" s="66" t="s">
        <v>144</v>
      </c>
    </row>
    <row r="28" spans="1:18" x14ac:dyDescent="0.25">
      <c r="A28" s="28">
        <v>16</v>
      </c>
      <c r="B28" s="47" t="s">
        <v>12</v>
      </c>
      <c r="C28" s="34" t="s">
        <v>349</v>
      </c>
      <c r="D28" s="34" t="s">
        <v>350</v>
      </c>
      <c r="E28" s="34" t="s">
        <v>351</v>
      </c>
      <c r="F28" s="53" t="s">
        <v>352</v>
      </c>
      <c r="G28" s="36" t="s">
        <v>44</v>
      </c>
      <c r="H28" s="36" t="s">
        <v>50</v>
      </c>
      <c r="I28" s="37" t="s">
        <v>50</v>
      </c>
      <c r="J28" s="37" t="s">
        <v>53</v>
      </c>
      <c r="K28" s="38" t="s">
        <v>109</v>
      </c>
      <c r="L28" s="39" t="s">
        <v>379</v>
      </c>
      <c r="M28" s="40">
        <v>15</v>
      </c>
      <c r="N28" s="31">
        <f>IF(M28="","",M28/$E$9)</f>
        <v>0.15</v>
      </c>
      <c r="O28" s="31">
        <f>IF(M28="","",M28/$K$9)</f>
        <v>0.21739130434782608</v>
      </c>
      <c r="P28" s="41" t="str">
        <f>IF(M28="","",IF($K$9=M28,$L$9,IF(M28&gt;=$H$9,"призер","участник")))</f>
        <v>участник</v>
      </c>
      <c r="Q28" s="66" t="s">
        <v>276</v>
      </c>
      <c r="R28" s="121" t="s">
        <v>144</v>
      </c>
    </row>
    <row r="29" spans="1:18" x14ac:dyDescent="0.25">
      <c r="A29" s="28">
        <v>5</v>
      </c>
      <c r="B29" s="47" t="s">
        <v>12</v>
      </c>
      <c r="C29" s="34" t="s">
        <v>137</v>
      </c>
      <c r="D29" s="34" t="s">
        <v>138</v>
      </c>
      <c r="E29" s="34" t="s">
        <v>139</v>
      </c>
      <c r="F29" s="53">
        <v>40365</v>
      </c>
      <c r="G29" s="36" t="s">
        <v>44</v>
      </c>
      <c r="H29" s="36" t="s">
        <v>50</v>
      </c>
      <c r="I29" s="37" t="s">
        <v>50</v>
      </c>
      <c r="J29" s="37" t="s">
        <v>53</v>
      </c>
      <c r="K29" s="38" t="s">
        <v>105</v>
      </c>
      <c r="L29" s="39" t="s">
        <v>380</v>
      </c>
      <c r="M29" s="40">
        <v>15</v>
      </c>
      <c r="N29" s="31">
        <f>IF(M29="","",M29/$E$9)</f>
        <v>0.15</v>
      </c>
      <c r="O29" s="31">
        <f>IF(M29="","",M29/$K$9)</f>
        <v>0.21739130434782608</v>
      </c>
      <c r="P29" s="41" t="str">
        <f>IF(M29="","",IF($K$9=M29,$L$9,IF(M29&gt;=$H$9,"призер","участник")))</f>
        <v>участник</v>
      </c>
      <c r="Q29" s="66" t="s">
        <v>276</v>
      </c>
      <c r="R29" s="66" t="s">
        <v>144</v>
      </c>
    </row>
    <row r="30" spans="1:18" x14ac:dyDescent="0.25">
      <c r="A30" s="28">
        <v>14</v>
      </c>
      <c r="B30" s="47" t="s">
        <v>12</v>
      </c>
      <c r="C30" s="34" t="s">
        <v>106</v>
      </c>
      <c r="D30" s="34" t="s">
        <v>107</v>
      </c>
      <c r="E30" s="34" t="s">
        <v>108</v>
      </c>
      <c r="F30" s="61">
        <v>40124</v>
      </c>
      <c r="G30" s="36" t="s">
        <v>44</v>
      </c>
      <c r="H30" s="36" t="s">
        <v>50</v>
      </c>
      <c r="I30" s="37" t="s">
        <v>50</v>
      </c>
      <c r="J30" s="37" t="s">
        <v>53</v>
      </c>
      <c r="K30" s="44" t="s">
        <v>109</v>
      </c>
      <c r="L30" s="39" t="s">
        <v>375</v>
      </c>
      <c r="M30" s="40">
        <v>12</v>
      </c>
      <c r="N30" s="31">
        <f>IF(M30="","",M30/$E$9)</f>
        <v>0.12</v>
      </c>
      <c r="O30" s="31">
        <f>IF(M30="","",M30/$K$9)</f>
        <v>0.17391304347826086</v>
      </c>
      <c r="P30" s="41" t="str">
        <f>IF(M30="","",IF($K$9=M30,$L$9,IF(M30&gt;=$H$9,"призер","участник")))</f>
        <v>участник</v>
      </c>
      <c r="Q30" s="66" t="s">
        <v>276</v>
      </c>
      <c r="R30" s="121" t="s">
        <v>144</v>
      </c>
    </row>
    <row r="31" spans="1:18" x14ac:dyDescent="0.25">
      <c r="A31" s="28">
        <v>4</v>
      </c>
      <c r="B31" s="47" t="s">
        <v>12</v>
      </c>
      <c r="C31" s="34" t="s">
        <v>339</v>
      </c>
      <c r="D31" s="34" t="s">
        <v>42</v>
      </c>
      <c r="E31" s="34" t="s">
        <v>340</v>
      </c>
      <c r="F31" s="53" t="s">
        <v>341</v>
      </c>
      <c r="G31" s="36" t="s">
        <v>44</v>
      </c>
      <c r="H31" s="36" t="s">
        <v>50</v>
      </c>
      <c r="I31" s="37" t="s">
        <v>50</v>
      </c>
      <c r="J31" s="37" t="s">
        <v>53</v>
      </c>
      <c r="K31" s="38" t="s">
        <v>109</v>
      </c>
      <c r="L31" s="39" t="s">
        <v>373</v>
      </c>
      <c r="M31" s="40">
        <v>12</v>
      </c>
      <c r="N31" s="31">
        <f>IF(M31="","",M31/$E$9)</f>
        <v>0.12</v>
      </c>
      <c r="O31" s="31">
        <f>IF(M31="","",M31/$K$9)</f>
        <v>0.17391304347826086</v>
      </c>
      <c r="P31" s="41" t="str">
        <f>IF(M31="","",IF($K$9=M31,$L$9,IF(M31&gt;=$H$9,"призер","участник")))</f>
        <v>участник</v>
      </c>
      <c r="Q31" s="66" t="s">
        <v>276</v>
      </c>
      <c r="R31" s="71" t="s">
        <v>144</v>
      </c>
    </row>
    <row r="32" spans="1:18" x14ac:dyDescent="0.25">
      <c r="A32" s="28">
        <v>3</v>
      </c>
      <c r="B32" s="47" t="s">
        <v>12</v>
      </c>
      <c r="C32" s="34" t="s">
        <v>61</v>
      </c>
      <c r="D32" s="34" t="s">
        <v>334</v>
      </c>
      <c r="E32" s="34" t="s">
        <v>335</v>
      </c>
      <c r="F32" s="53" t="s">
        <v>336</v>
      </c>
      <c r="G32" s="36" t="s">
        <v>44</v>
      </c>
      <c r="H32" s="36" t="s">
        <v>50</v>
      </c>
      <c r="I32" s="37" t="s">
        <v>50</v>
      </c>
      <c r="J32" s="37" t="s">
        <v>53</v>
      </c>
      <c r="K32" s="38" t="s">
        <v>109</v>
      </c>
      <c r="L32" s="39" t="s">
        <v>371</v>
      </c>
      <c r="M32" s="40">
        <v>9</v>
      </c>
      <c r="N32" s="31">
        <f>IF(M32="","",M32/$E$9)</f>
        <v>0.09</v>
      </c>
      <c r="O32" s="31">
        <f>IF(M32="","",M32/$K$9)</f>
        <v>0.13043478260869565</v>
      </c>
      <c r="P32" s="41" t="str">
        <f>IF(M32="","",IF($K$9=M32,$L$9,IF(M32&gt;=$H$9,"призер","участник")))</f>
        <v>участник</v>
      </c>
      <c r="Q32" s="66" t="s">
        <v>276</v>
      </c>
      <c r="R32" s="66" t="s">
        <v>144</v>
      </c>
    </row>
    <row r="33" spans="1:18" x14ac:dyDescent="0.25">
      <c r="A33" s="28">
        <v>13</v>
      </c>
      <c r="B33" s="47" t="s">
        <v>12</v>
      </c>
      <c r="C33" s="34" t="s">
        <v>135</v>
      </c>
      <c r="D33" s="34" t="s">
        <v>136</v>
      </c>
      <c r="E33" s="34" t="s">
        <v>93</v>
      </c>
      <c r="F33" s="53">
        <v>40495</v>
      </c>
      <c r="G33" s="36" t="s">
        <v>44</v>
      </c>
      <c r="H33" s="36" t="s">
        <v>50</v>
      </c>
      <c r="I33" s="37" t="s">
        <v>50</v>
      </c>
      <c r="J33" s="37" t="s">
        <v>53</v>
      </c>
      <c r="K33" s="38" t="s">
        <v>109</v>
      </c>
      <c r="L33" s="39" t="s">
        <v>369</v>
      </c>
      <c r="M33" s="40">
        <v>6</v>
      </c>
      <c r="N33" s="31">
        <f>IF(M33="","",M33/$E$9)</f>
        <v>0.06</v>
      </c>
      <c r="O33" s="31">
        <f>IF(M33="","",M33/$K$9)</f>
        <v>8.6956521739130432E-2</v>
      </c>
      <c r="P33" s="41" t="str">
        <f>IF(M33="","",IF($K$9=M33,$L$9,IF(M33&gt;=$H$9,"призер","участник")))</f>
        <v>участник</v>
      </c>
      <c r="Q33" s="66" t="s">
        <v>276</v>
      </c>
      <c r="R33" s="66" t="s">
        <v>144</v>
      </c>
    </row>
    <row r="34" spans="1:18" x14ac:dyDescent="0.25">
      <c r="A34" s="28">
        <v>11</v>
      </c>
      <c r="B34" s="47" t="s">
        <v>12</v>
      </c>
      <c r="C34" s="34" t="s">
        <v>131</v>
      </c>
      <c r="D34" s="34" t="s">
        <v>132</v>
      </c>
      <c r="E34" s="34" t="s">
        <v>110</v>
      </c>
      <c r="F34" s="53">
        <v>40393</v>
      </c>
      <c r="G34" s="36" t="s">
        <v>44</v>
      </c>
      <c r="H34" s="36" t="s">
        <v>50</v>
      </c>
      <c r="I34" s="37" t="s">
        <v>103</v>
      </c>
      <c r="J34" s="37" t="s">
        <v>53</v>
      </c>
      <c r="K34" s="38" t="s">
        <v>109</v>
      </c>
      <c r="L34" s="39" t="s">
        <v>381</v>
      </c>
      <c r="M34" s="40">
        <v>6</v>
      </c>
      <c r="N34" s="31">
        <f>IF(M34="","",M34/$E$9)</f>
        <v>0.06</v>
      </c>
      <c r="O34" s="31">
        <f>IF(M34="","",M34/$K$9)</f>
        <v>8.6956521739130432E-2</v>
      </c>
      <c r="P34" s="41" t="str">
        <f>IF(M34="","",IF($K$9=M34,$L$9,IF(M34&gt;=$H$9,"призер","участник")))</f>
        <v>участник</v>
      </c>
      <c r="Q34" s="66" t="s">
        <v>276</v>
      </c>
      <c r="R34" s="66" t="s">
        <v>144</v>
      </c>
    </row>
    <row r="35" spans="1:18" x14ac:dyDescent="0.25">
      <c r="A35" s="28">
        <v>4</v>
      </c>
      <c r="B35" s="47" t="s">
        <v>12</v>
      </c>
      <c r="C35" s="34" t="s">
        <v>127</v>
      </c>
      <c r="D35" s="34" t="s">
        <v>65</v>
      </c>
      <c r="E35" s="34" t="s">
        <v>128</v>
      </c>
      <c r="F35" s="53">
        <v>40437</v>
      </c>
      <c r="G35" s="36" t="s">
        <v>44</v>
      </c>
      <c r="H35" s="36" t="s">
        <v>50</v>
      </c>
      <c r="I35" s="37" t="s">
        <v>50</v>
      </c>
      <c r="J35" s="37" t="s">
        <v>53</v>
      </c>
      <c r="K35" s="38" t="s">
        <v>105</v>
      </c>
      <c r="L35" s="39" t="s">
        <v>376</v>
      </c>
      <c r="M35" s="40">
        <v>6</v>
      </c>
      <c r="N35" s="31">
        <f>IF(M35="","",M35/$E$9)</f>
        <v>0.06</v>
      </c>
      <c r="O35" s="31">
        <f>IF(M35="","",M35/$K$9)</f>
        <v>8.6956521739130432E-2</v>
      </c>
      <c r="P35" s="41" t="str">
        <f>IF(M35="","",IF($K$9=M35,$L$9,IF(M35&gt;=$H$9,"призер","участник")))</f>
        <v>участник</v>
      </c>
      <c r="Q35" s="66" t="s">
        <v>276</v>
      </c>
      <c r="R35" s="66" t="s">
        <v>144</v>
      </c>
    </row>
    <row r="36" spans="1:18" x14ac:dyDescent="0.25">
      <c r="A36" s="28">
        <v>21</v>
      </c>
      <c r="B36" s="47" t="s">
        <v>12</v>
      </c>
      <c r="C36" s="34" t="s">
        <v>342</v>
      </c>
      <c r="D36" s="34" t="s">
        <v>343</v>
      </c>
      <c r="E36" s="34" t="s">
        <v>387</v>
      </c>
      <c r="F36" s="53" t="s">
        <v>344</v>
      </c>
      <c r="G36" s="36" t="s">
        <v>44</v>
      </c>
      <c r="H36" s="36" t="s">
        <v>103</v>
      </c>
      <c r="I36" s="37" t="s">
        <v>50</v>
      </c>
      <c r="J36" s="37" t="s">
        <v>53</v>
      </c>
      <c r="K36" s="38" t="s">
        <v>109</v>
      </c>
      <c r="L36" s="39" t="s">
        <v>377</v>
      </c>
      <c r="M36" s="40">
        <v>0</v>
      </c>
      <c r="N36" s="31">
        <f>IF(M36="","",M36/$E$9)</f>
        <v>0</v>
      </c>
      <c r="O36" s="31">
        <f>IF(M36="","",M36/$K$9)</f>
        <v>0</v>
      </c>
      <c r="P36" s="41" t="str">
        <f>IF(M36="","",IF($K$9=M36,$L$9,IF(M36&gt;=$H$9,"призер","участник")))</f>
        <v>участник</v>
      </c>
      <c r="Q36" s="66" t="s">
        <v>276</v>
      </c>
      <c r="R36" s="66" t="s">
        <v>144</v>
      </c>
    </row>
    <row r="38" spans="1:18" ht="15.75" x14ac:dyDescent="0.25">
      <c r="C38" s="62" t="s">
        <v>181</v>
      </c>
      <c r="G38" s="10" t="s">
        <v>182</v>
      </c>
    </row>
    <row r="39" spans="1:18" ht="15.75" x14ac:dyDescent="0.25">
      <c r="C39" s="62" t="s">
        <v>183</v>
      </c>
    </row>
  </sheetData>
  <protectedRanges>
    <protectedRange sqref="P11:P36" name="Диапазон1_2_1_1_1"/>
    <protectedRange sqref="N11:N36" name="Диапазон1_3_1_2"/>
    <protectedRange sqref="O11:O36" name="Диапазон1_1_1_1_2"/>
  </protectedRanges>
  <autoFilter ref="A10:R10">
    <sortState ref="A11:R36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6" priority="5" stopIfTrue="1">
      <formula>ISBLANK(C4)</formula>
    </cfRule>
  </conditionalFormatting>
  <conditionalFormatting sqref="C5">
    <cfRule type="expression" dxfId="5" priority="4" stopIfTrue="1">
      <formula>ISBLANK(C5)</formula>
    </cfRule>
  </conditionalFormatting>
  <conditionalFormatting sqref="C8">
    <cfRule type="expression" dxfId="4" priority="3" stopIfTrue="1">
      <formula>ISBLANK(C8)</formula>
    </cfRule>
  </conditionalFormatting>
  <conditionalFormatting sqref="E9">
    <cfRule type="expression" dxfId="3" priority="1" stopIfTrue="1">
      <formula>ISBLANK(E9)</formula>
    </cfRule>
  </conditionalFormatting>
  <dataValidations count="1">
    <dataValidation allowBlank="1" showInputMessage="1" showErrorMessage="1" sqref="C4:C8 A4:A8 E6:E7 F4:F8 E9 C11:F12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1"/>
  <sheetViews>
    <sheetView tabSelected="1" zoomScaleNormal="100" workbookViewId="0">
      <selection activeCell="M11" sqref="M11:M19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145"/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</row>
    <row r="2" spans="1:21" ht="32.25" customHeight="1" x14ac:dyDescent="0.25">
      <c r="B2" s="11"/>
      <c r="C2" s="147" t="s">
        <v>392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2" t="s">
        <v>31</v>
      </c>
      <c r="R2" s="13">
        <v>9</v>
      </c>
    </row>
    <row r="3" spans="1:21" x14ac:dyDescent="0.25">
      <c r="B3" s="11"/>
      <c r="C3" s="48"/>
      <c r="D3" s="48"/>
      <c r="E3" s="48"/>
      <c r="F3" s="48"/>
      <c r="G3" s="48"/>
      <c r="H3" s="49"/>
      <c r="I3" s="48"/>
      <c r="J3" s="48"/>
      <c r="K3" s="48"/>
      <c r="L3" s="48"/>
      <c r="M3" s="48"/>
      <c r="N3" s="48"/>
      <c r="O3" s="48"/>
      <c r="P3" s="48"/>
      <c r="Q3" s="12"/>
      <c r="R3" s="13"/>
    </row>
    <row r="4" spans="1:21" x14ac:dyDescent="0.25">
      <c r="A4" s="45" t="s">
        <v>0</v>
      </c>
      <c r="B4" s="15"/>
      <c r="C4" s="45" t="s">
        <v>174</v>
      </c>
      <c r="E4" s="16" t="s">
        <v>21</v>
      </c>
      <c r="F4" s="17"/>
      <c r="Q4" s="18" t="s">
        <v>32</v>
      </c>
      <c r="R4" s="19">
        <f>COUNTIF(P11:P18,"победитель")</f>
        <v>0</v>
      </c>
    </row>
    <row r="5" spans="1:21" x14ac:dyDescent="0.25">
      <c r="A5" s="45" t="s">
        <v>36</v>
      </c>
      <c r="B5" s="15"/>
      <c r="C5" s="45" t="s">
        <v>12</v>
      </c>
      <c r="E5" s="16" t="s">
        <v>22</v>
      </c>
      <c r="F5" s="17"/>
      <c r="Q5" s="18" t="s">
        <v>33</v>
      </c>
      <c r="R5" s="13">
        <v>3</v>
      </c>
    </row>
    <row r="6" spans="1:21" x14ac:dyDescent="0.25">
      <c r="A6" s="45" t="s">
        <v>1</v>
      </c>
      <c r="B6" s="15"/>
      <c r="C6" s="45" t="s">
        <v>40</v>
      </c>
      <c r="E6" s="17"/>
      <c r="F6" s="17"/>
      <c r="Q6" s="18" t="s">
        <v>34</v>
      </c>
      <c r="R6" s="13">
        <v>6</v>
      </c>
    </row>
    <row r="7" spans="1:21" x14ac:dyDescent="0.25">
      <c r="A7" s="45" t="s">
        <v>5</v>
      </c>
      <c r="B7" s="15"/>
      <c r="C7" s="45">
        <v>10</v>
      </c>
      <c r="E7" s="17"/>
      <c r="F7" s="17"/>
      <c r="P7" s="20"/>
      <c r="Q7" s="18" t="s">
        <v>24</v>
      </c>
      <c r="R7" s="21">
        <v>0.45</v>
      </c>
    </row>
    <row r="8" spans="1:21" x14ac:dyDescent="0.25">
      <c r="A8" s="45" t="s">
        <v>7</v>
      </c>
      <c r="B8" s="15"/>
      <c r="C8" s="46" t="s">
        <v>175</v>
      </c>
      <c r="F8" s="17"/>
      <c r="Q8" s="22" t="s">
        <v>30</v>
      </c>
      <c r="R8" s="21">
        <f>(R4+R5)/R2</f>
        <v>0.33333333333333331</v>
      </c>
    </row>
    <row r="9" spans="1:21" x14ac:dyDescent="0.25">
      <c r="C9" s="146" t="s">
        <v>23</v>
      </c>
      <c r="D9" s="146"/>
      <c r="E9" s="14">
        <v>100</v>
      </c>
      <c r="G9" s="18" t="s">
        <v>41</v>
      </c>
      <c r="H9" s="51">
        <f>E9/2</f>
        <v>50</v>
      </c>
      <c r="J9" s="23" t="s">
        <v>13</v>
      </c>
      <c r="K9" s="24">
        <f>MAX(M11:M18)</f>
        <v>35</v>
      </c>
      <c r="L9" s="25" t="str">
        <f>IF(K9*100/E9&gt;=50,"победитель","участник")</f>
        <v>участник</v>
      </c>
      <c r="P9" s="26">
        <f>R8-45%</f>
        <v>-0.1166666666666667</v>
      </c>
      <c r="Q9" s="18" t="s">
        <v>25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0" t="s">
        <v>39</v>
      </c>
      <c r="I10" s="9" t="s">
        <v>38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37</v>
      </c>
      <c r="S10" s="30"/>
      <c r="T10" s="30"/>
      <c r="U10" s="30"/>
    </row>
    <row r="11" spans="1:21" x14ac:dyDescent="0.25">
      <c r="A11" s="28">
        <v>4</v>
      </c>
      <c r="B11" s="47" t="s">
        <v>12</v>
      </c>
      <c r="C11" s="34" t="s">
        <v>395</v>
      </c>
      <c r="D11" s="34" t="s">
        <v>396</v>
      </c>
      <c r="E11" s="34" t="s">
        <v>397</v>
      </c>
      <c r="F11" s="35"/>
      <c r="G11" s="36" t="s">
        <v>44</v>
      </c>
      <c r="H11" s="36" t="s">
        <v>50</v>
      </c>
      <c r="I11" s="36" t="s">
        <v>50</v>
      </c>
      <c r="J11" s="37" t="s">
        <v>53</v>
      </c>
      <c r="K11" s="38">
        <v>10</v>
      </c>
      <c r="L11" s="39" t="s">
        <v>407</v>
      </c>
      <c r="M11" s="40">
        <v>35</v>
      </c>
      <c r="N11" s="31">
        <f>IF(M11="","",M11/$E$9)</f>
        <v>0.35</v>
      </c>
      <c r="O11" s="31">
        <f>IF(M11="","",M11/$K$9)</f>
        <v>1</v>
      </c>
      <c r="P11" s="41" t="s">
        <v>140</v>
      </c>
      <c r="Q11" s="66" t="s">
        <v>276</v>
      </c>
      <c r="R11" s="66" t="s">
        <v>144</v>
      </c>
    </row>
    <row r="12" spans="1:21" x14ac:dyDescent="0.25">
      <c r="A12" s="28">
        <v>1</v>
      </c>
      <c r="B12" s="47" t="s">
        <v>12</v>
      </c>
      <c r="C12" s="34" t="s">
        <v>62</v>
      </c>
      <c r="D12" s="34" t="s">
        <v>63</v>
      </c>
      <c r="E12" s="34" t="s">
        <v>64</v>
      </c>
      <c r="F12" s="35">
        <v>40158</v>
      </c>
      <c r="G12" s="36" t="s">
        <v>44</v>
      </c>
      <c r="H12" s="36" t="s">
        <v>50</v>
      </c>
      <c r="I12" s="36" t="s">
        <v>50</v>
      </c>
      <c r="J12" s="37" t="s">
        <v>53</v>
      </c>
      <c r="K12" s="38">
        <v>10</v>
      </c>
      <c r="L12" s="39" t="s">
        <v>408</v>
      </c>
      <c r="M12" s="40">
        <v>34</v>
      </c>
      <c r="N12" s="31">
        <f>IF(M12="","",M12/$E$9)</f>
        <v>0.34</v>
      </c>
      <c r="O12" s="31">
        <f>IF(M12="","",M12/$K$9)</f>
        <v>0.97142857142857142</v>
      </c>
      <c r="P12" s="41" t="s">
        <v>140</v>
      </c>
      <c r="Q12" s="66" t="s">
        <v>276</v>
      </c>
      <c r="R12" s="66" t="s">
        <v>144</v>
      </c>
    </row>
    <row r="13" spans="1:21" x14ac:dyDescent="0.25">
      <c r="A13" s="28">
        <v>8</v>
      </c>
      <c r="B13" s="47" t="s">
        <v>12</v>
      </c>
      <c r="C13" s="34" t="s">
        <v>74</v>
      </c>
      <c r="D13" s="34" t="s">
        <v>55</v>
      </c>
      <c r="E13" s="34" t="s">
        <v>75</v>
      </c>
      <c r="F13" s="35">
        <v>39987</v>
      </c>
      <c r="G13" s="36" t="s">
        <v>44</v>
      </c>
      <c r="H13" s="36" t="s">
        <v>50</v>
      </c>
      <c r="I13" s="36" t="s">
        <v>50</v>
      </c>
      <c r="J13" s="37" t="s">
        <v>53</v>
      </c>
      <c r="K13" s="38">
        <v>10</v>
      </c>
      <c r="L13" s="39" t="s">
        <v>410</v>
      </c>
      <c r="M13" s="40">
        <v>27</v>
      </c>
      <c r="N13" s="31">
        <f>IF(M13="","",M13/$E$9)</f>
        <v>0.27</v>
      </c>
      <c r="O13" s="31">
        <f>IF(M13="","",M13/$K$9)</f>
        <v>0.77142857142857146</v>
      </c>
      <c r="P13" s="41" t="s">
        <v>140</v>
      </c>
      <c r="Q13" s="66" t="s">
        <v>276</v>
      </c>
      <c r="R13" s="66" t="s">
        <v>144</v>
      </c>
    </row>
    <row r="14" spans="1:21" x14ac:dyDescent="0.25">
      <c r="A14" s="28">
        <v>3</v>
      </c>
      <c r="B14" s="47" t="s">
        <v>12</v>
      </c>
      <c r="C14" s="34" t="s">
        <v>388</v>
      </c>
      <c r="D14" s="34" t="s">
        <v>389</v>
      </c>
      <c r="E14" s="34" t="s">
        <v>390</v>
      </c>
      <c r="F14" s="43" t="s">
        <v>391</v>
      </c>
      <c r="G14" s="36" t="s">
        <v>44</v>
      </c>
      <c r="H14" s="36" t="s">
        <v>50</v>
      </c>
      <c r="I14" s="36" t="s">
        <v>50</v>
      </c>
      <c r="J14" s="37" t="s">
        <v>53</v>
      </c>
      <c r="K14" s="38">
        <v>10</v>
      </c>
      <c r="L14" s="39" t="s">
        <v>404</v>
      </c>
      <c r="M14" s="40">
        <v>22</v>
      </c>
      <c r="N14" s="31">
        <f>IF(M14="","",M14/$E$9)</f>
        <v>0.22</v>
      </c>
      <c r="O14" s="31">
        <f>IF(M14="","",M14/$K$9)</f>
        <v>0.62857142857142856</v>
      </c>
      <c r="P14" s="41" t="str">
        <f>IF(M14="","",IF($K$9=M14,$L$9,IF(M14&gt;=$H$9,"призер","участник")))</f>
        <v>участник</v>
      </c>
      <c r="Q14" s="66" t="s">
        <v>276</v>
      </c>
      <c r="R14" s="66" t="s">
        <v>144</v>
      </c>
    </row>
    <row r="15" spans="1:21" x14ac:dyDescent="0.25">
      <c r="A15" s="28">
        <v>8</v>
      </c>
      <c r="B15" s="47" t="s">
        <v>12</v>
      </c>
      <c r="C15" s="34" t="s">
        <v>398</v>
      </c>
      <c r="D15" s="34" t="s">
        <v>399</v>
      </c>
      <c r="E15" s="34" t="s">
        <v>400</v>
      </c>
      <c r="F15" s="35" t="s">
        <v>401</v>
      </c>
      <c r="G15" s="36" t="s">
        <v>44</v>
      </c>
      <c r="H15" s="36" t="s">
        <v>50</v>
      </c>
      <c r="I15" s="36" t="s">
        <v>50</v>
      </c>
      <c r="J15" s="37" t="s">
        <v>53</v>
      </c>
      <c r="K15" s="38">
        <v>10</v>
      </c>
      <c r="L15" s="39" t="s">
        <v>409</v>
      </c>
      <c r="M15" s="40">
        <v>22</v>
      </c>
      <c r="N15" s="31">
        <f>IF(M15="","",M15/$E$9)</f>
        <v>0.22</v>
      </c>
      <c r="O15" s="31">
        <f>IF(M15="","",M15/$K$9)</f>
        <v>0.62857142857142856</v>
      </c>
      <c r="P15" s="41" t="str">
        <f>IF(M15="","",IF($K$9=M15,$L$9,IF(M15&gt;=$H$9,"призер","участник")))</f>
        <v>участник</v>
      </c>
      <c r="Q15" s="66" t="s">
        <v>276</v>
      </c>
      <c r="R15" s="66" t="s">
        <v>144</v>
      </c>
    </row>
    <row r="16" spans="1:21" x14ac:dyDescent="0.25">
      <c r="A16" s="28">
        <v>5</v>
      </c>
      <c r="B16" s="47" t="s">
        <v>12</v>
      </c>
      <c r="C16" s="54" t="s">
        <v>67</v>
      </c>
      <c r="D16" s="34" t="s">
        <v>68</v>
      </c>
      <c r="E16" s="34" t="s">
        <v>69</v>
      </c>
      <c r="F16" s="35">
        <v>39931</v>
      </c>
      <c r="G16" s="36" t="s">
        <v>44</v>
      </c>
      <c r="H16" s="36" t="s">
        <v>50</v>
      </c>
      <c r="I16" s="36" t="s">
        <v>50</v>
      </c>
      <c r="J16" s="37" t="s">
        <v>53</v>
      </c>
      <c r="K16" s="38">
        <v>10</v>
      </c>
      <c r="L16" s="39" t="s">
        <v>402</v>
      </c>
      <c r="M16" s="40">
        <v>18</v>
      </c>
      <c r="N16" s="31">
        <f>IF(M16="","",M16/$E$9)</f>
        <v>0.18</v>
      </c>
      <c r="O16" s="31">
        <f>IF(M16="","",M16/$K$9)</f>
        <v>0.51428571428571423</v>
      </c>
      <c r="P16" s="41" t="s">
        <v>141</v>
      </c>
      <c r="Q16" s="66" t="s">
        <v>276</v>
      </c>
      <c r="R16" s="66" t="s">
        <v>144</v>
      </c>
    </row>
    <row r="17" spans="1:18" x14ac:dyDescent="0.25">
      <c r="A17" s="28">
        <v>6</v>
      </c>
      <c r="B17" s="47" t="s">
        <v>12</v>
      </c>
      <c r="C17" s="34" t="s">
        <v>393</v>
      </c>
      <c r="D17" s="34" t="s">
        <v>166</v>
      </c>
      <c r="E17" s="34" t="s">
        <v>351</v>
      </c>
      <c r="F17" s="35" t="s">
        <v>394</v>
      </c>
      <c r="G17" s="36" t="s">
        <v>44</v>
      </c>
      <c r="H17" s="36" t="s">
        <v>50</v>
      </c>
      <c r="I17" s="36" t="s">
        <v>50</v>
      </c>
      <c r="J17" s="37" t="s">
        <v>53</v>
      </c>
      <c r="K17" s="38">
        <v>10</v>
      </c>
      <c r="L17" s="39" t="s">
        <v>406</v>
      </c>
      <c r="M17" s="40">
        <v>18</v>
      </c>
      <c r="N17" s="31">
        <f>IF(M17="","",M17/$E$9)</f>
        <v>0.18</v>
      </c>
      <c r="O17" s="31">
        <f>IF(M17="","",M17/$K$9)</f>
        <v>0.51428571428571423</v>
      </c>
      <c r="P17" s="41" t="str">
        <f>IF(M17="","",IF($K$9=M17,$L$9,IF(M17&gt;=$H$9,"призер","участник")))</f>
        <v>участник</v>
      </c>
      <c r="Q17" s="66" t="s">
        <v>276</v>
      </c>
      <c r="R17" s="66" t="s">
        <v>144</v>
      </c>
    </row>
    <row r="18" spans="1:18" x14ac:dyDescent="0.25">
      <c r="A18" s="28">
        <v>7</v>
      </c>
      <c r="B18" s="47" t="s">
        <v>12</v>
      </c>
      <c r="C18" s="34" t="s">
        <v>71</v>
      </c>
      <c r="D18" s="34" t="s">
        <v>72</v>
      </c>
      <c r="E18" s="34" t="s">
        <v>73</v>
      </c>
      <c r="F18" s="35">
        <v>40054</v>
      </c>
      <c r="G18" s="36" t="s">
        <v>44</v>
      </c>
      <c r="H18" s="36" t="s">
        <v>50</v>
      </c>
      <c r="I18" s="36" t="s">
        <v>50</v>
      </c>
      <c r="J18" s="37" t="s">
        <v>53</v>
      </c>
      <c r="K18" s="38">
        <v>10</v>
      </c>
      <c r="L18" s="39" t="s">
        <v>403</v>
      </c>
      <c r="M18" s="40">
        <v>12</v>
      </c>
      <c r="N18" s="31">
        <f>IF(M18="","",M18/$E$9)</f>
        <v>0.12</v>
      </c>
      <c r="O18" s="31">
        <f>IF(M18="","",M18/$K$9)</f>
        <v>0.34285714285714286</v>
      </c>
      <c r="P18" s="41" t="str">
        <f>IF(M18="","",IF($K$9=M18,$L$9,IF(M18&gt;=$H$9,"призер","участник")))</f>
        <v>участник</v>
      </c>
      <c r="Q18" s="66" t="s">
        <v>276</v>
      </c>
      <c r="R18" s="66" t="s">
        <v>144</v>
      </c>
    </row>
    <row r="19" spans="1:18" x14ac:dyDescent="0.25">
      <c r="A19" s="28">
        <v>9</v>
      </c>
      <c r="B19" s="47" t="s">
        <v>12</v>
      </c>
      <c r="C19" s="34" t="s">
        <v>76</v>
      </c>
      <c r="D19" s="34" t="s">
        <v>47</v>
      </c>
      <c r="E19" s="34" t="s">
        <v>77</v>
      </c>
      <c r="F19" s="35">
        <v>39830</v>
      </c>
      <c r="G19" s="36" t="s">
        <v>44</v>
      </c>
      <c r="H19" s="36" t="s">
        <v>50</v>
      </c>
      <c r="I19" s="36" t="s">
        <v>50</v>
      </c>
      <c r="J19" s="37" t="s">
        <v>53</v>
      </c>
      <c r="K19" s="38">
        <v>10</v>
      </c>
      <c r="L19" s="39" t="s">
        <v>405</v>
      </c>
      <c r="M19" s="40">
        <v>9</v>
      </c>
      <c r="N19" s="31">
        <f>IF(M19="","",M19/$E$9)</f>
        <v>0.09</v>
      </c>
      <c r="O19" s="31">
        <f>IF(M19="","",M19/$K$9)</f>
        <v>0.25714285714285712</v>
      </c>
      <c r="P19" s="41" t="str">
        <f>IF(M19="","",IF($K$9=M19,$L$9,IF(M19&gt;=$H$9,"призер","участник")))</f>
        <v>участник</v>
      </c>
      <c r="Q19" s="66" t="s">
        <v>276</v>
      </c>
      <c r="R19" s="66" t="s">
        <v>144</v>
      </c>
    </row>
    <row r="20" spans="1:18" ht="15.75" x14ac:dyDescent="0.25">
      <c r="A20" s="148"/>
      <c r="B20" s="33"/>
      <c r="C20" s="149" t="s">
        <v>181</v>
      </c>
      <c r="D20" s="148"/>
      <c r="E20" s="148"/>
      <c r="F20" s="148"/>
      <c r="G20" s="148" t="s">
        <v>182</v>
      </c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</row>
    <row r="21" spans="1:18" ht="15.75" x14ac:dyDescent="0.25">
      <c r="A21" s="148"/>
      <c r="B21" s="148"/>
      <c r="C21" s="149" t="s">
        <v>183</v>
      </c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</row>
  </sheetData>
  <protectedRanges>
    <protectedRange sqref="N11:N19" name="Диапазон1_3_1"/>
    <protectedRange sqref="O11:O19" name="Диапазон1_1_1_1"/>
    <protectedRange sqref="P11:P19" name="Диапазон1_2_1_1_1"/>
  </protectedRanges>
  <autoFilter ref="A10:R10">
    <sortState ref="A11:R21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2" priority="4" stopIfTrue="1">
      <formula>ISBLANK(C4)</formula>
    </cfRule>
  </conditionalFormatting>
  <conditionalFormatting sqref="E9">
    <cfRule type="expression" dxfId="1" priority="2" stopIfTrue="1">
      <formula>ISBLANK(E9)</formula>
    </cfRule>
  </conditionalFormatting>
  <conditionalFormatting sqref="C8">
    <cfRule type="expression" dxfId="0" priority="1" stopIfTrue="1">
      <formula>ISBLANK(C8)</formula>
    </cfRule>
  </conditionalFormatting>
  <dataValidations count="1">
    <dataValidation allowBlank="1" showInputMessage="1" showErrorMessage="1" sqref="B10:F10 A4:A8 E9 F4:F8 E6:E7 C4:C8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0"/>
  <sheetViews>
    <sheetView workbookViewId="0">
      <selection activeCell="G5" sqref="G5"/>
    </sheetView>
  </sheetViews>
  <sheetFormatPr defaultRowHeight="12.75" x14ac:dyDescent="0.2"/>
  <cols>
    <col min="2" max="2" width="40" bestFit="1" customWidth="1"/>
  </cols>
  <sheetData>
    <row r="2" spans="2:5" x14ac:dyDescent="0.2">
      <c r="B2" s="8" t="s">
        <v>35</v>
      </c>
      <c r="E2" s="8" t="s">
        <v>174</v>
      </c>
    </row>
    <row r="4" spans="2:5" s="4" customFormat="1" ht="24" customHeight="1" x14ac:dyDescent="0.2">
      <c r="B4" s="3" t="s">
        <v>26</v>
      </c>
      <c r="C4" s="1">
        <v>76</v>
      </c>
    </row>
    <row r="5" spans="2:5" s="4" customFormat="1" ht="24" customHeight="1" x14ac:dyDescent="0.2">
      <c r="B5" s="3" t="s">
        <v>27</v>
      </c>
      <c r="C5" s="1">
        <v>3</v>
      </c>
    </row>
    <row r="6" spans="2:5" s="4" customFormat="1" ht="24" customHeight="1" x14ac:dyDescent="0.2">
      <c r="B6" s="3" t="s">
        <v>28</v>
      </c>
      <c r="C6" s="1">
        <v>27</v>
      </c>
    </row>
    <row r="7" spans="2:5" s="4" customFormat="1" ht="24" customHeight="1" x14ac:dyDescent="0.2">
      <c r="B7" s="3" t="s">
        <v>29</v>
      </c>
      <c r="C7" s="1">
        <v>46</v>
      </c>
    </row>
    <row r="8" spans="2:5" s="4" customFormat="1" ht="24" customHeight="1" x14ac:dyDescent="0.2">
      <c r="B8" s="3" t="s">
        <v>24</v>
      </c>
      <c r="C8" s="2">
        <v>0.45</v>
      </c>
    </row>
    <row r="9" spans="2:5" s="4" customFormat="1" ht="24" customHeight="1" x14ac:dyDescent="0.2">
      <c r="B9" s="5" t="s">
        <v>30</v>
      </c>
      <c r="C9" s="2">
        <f>(C5+C6)/C4</f>
        <v>0.39473684210526316</v>
      </c>
    </row>
    <row r="10" spans="2:5" s="4" customFormat="1" ht="24" customHeight="1" x14ac:dyDescent="0.2">
      <c r="B10" s="3" t="s">
        <v>25</v>
      </c>
      <c r="C10" s="6">
        <f>IF((C4*D10)&gt;0,(C4*D10),0)</f>
        <v>0</v>
      </c>
      <c r="D10" s="7">
        <f>C9-45%</f>
        <v>-5.5263157894736847E-2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6</vt:i4>
      </vt:variant>
    </vt:vector>
  </HeadingPairs>
  <TitlesOfParts>
    <vt:vector size="14" baseType="lpstr">
      <vt:lpstr>Инструкция</vt:lpstr>
      <vt:lpstr>5 класс</vt:lpstr>
      <vt:lpstr>6 класс</vt:lpstr>
      <vt:lpstr>7 класс</vt:lpstr>
      <vt:lpstr>8 класс</vt:lpstr>
      <vt:lpstr>9 класс</vt:lpstr>
      <vt:lpstr>10 класс</vt:lpstr>
      <vt:lpstr>Сводная</vt:lpstr>
      <vt:lpstr>'10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</cp:lastModifiedBy>
  <cp:lastPrinted>2025-11-06T22:30:12Z</cp:lastPrinted>
  <dcterms:created xsi:type="dcterms:W3CDTF">2007-11-07T20:16:05Z</dcterms:created>
  <dcterms:modified xsi:type="dcterms:W3CDTF">2025-11-10T00:55:47Z</dcterms:modified>
</cp:coreProperties>
</file>